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9095" windowHeight="11655" tabRatio="951" firstSheet="1" activeTab="1"/>
  </bookViews>
  <sheets>
    <sheet name="System" sheetId="5" state="veryHidden" r:id="rId1"/>
    <sheet name="общий свод" sheetId="57" r:id="rId2"/>
    <sheet name="Свод объёмов МО по кварталам" sheetId="56" r:id="rId3"/>
    <sheet name="Свод" sheetId="6" r:id="rId4"/>
    <sheet name="ВОКБ" sheetId="55" r:id="rId5"/>
    <sheet name="ВООБ" sheetId="54" r:id="rId6"/>
    <sheet name="ВОДКБ" sheetId="53" r:id="rId7"/>
    <sheet name="ВОИБ" sheetId="52" r:id="rId8"/>
    <sheet name="ВОГВВ" sheetId="51" r:id="rId9"/>
    <sheet name="ВОКВД" sheetId="50" r:id="rId10"/>
    <sheet name="ВООД" sheetId="49" r:id="rId11"/>
    <sheet name="ВОКВД №2" sheetId="48" r:id="rId12"/>
    <sheet name="ВОКБ №2" sheetId="47" r:id="rId13"/>
    <sheet name="ВОДБ № 2" sheetId="46" r:id="rId14"/>
    <sheet name="ВГБ №1" sheetId="45" r:id="rId15"/>
    <sheet name="ВГБ №2" sheetId="44" r:id="rId16"/>
    <sheet name="МСЧ МВД" sheetId="43" r:id="rId17"/>
    <sheet name="МЦ &quot;Бодрость&quot;" sheetId="42" r:id="rId18"/>
    <sheet name="Новый источник" sheetId="41" r:id="rId19"/>
    <sheet name="Клиника Константа" sheetId="40" r:id="rId20"/>
    <sheet name="ВГРД" sheetId="39" r:id="rId21"/>
    <sheet name="ЧГБ(Череповец)" sheetId="38" r:id="rId22"/>
    <sheet name="ЧГБ(районы)" sheetId="37" r:id="rId23"/>
    <sheet name="МСЧ &quot;Северсталь&quot;" sheetId="36" r:id="rId24"/>
    <sheet name="ЧГРД" sheetId="35" r:id="rId25"/>
    <sheet name="ПАО &quot;Северсталь&quot;" sheetId="34" r:id="rId26"/>
    <sheet name="Бабаевская ЦРБ" sheetId="33" r:id="rId27"/>
    <sheet name="Бабушкинская ЦРБ" sheetId="32" r:id="rId28"/>
    <sheet name="Белозерская ЦРБ" sheetId="31" r:id="rId29"/>
    <sheet name="Вашкинская ЦРБ" sheetId="30" r:id="rId30"/>
    <sheet name="Великоустюгская ЦРБ" sheetId="29" r:id="rId31"/>
    <sheet name="Верховажская ЦРБ" sheetId="28" r:id="rId32"/>
    <sheet name="Вожегодская ЦРБ" sheetId="27" r:id="rId33"/>
    <sheet name="Вологодская ЦРБ" sheetId="26" r:id="rId34"/>
    <sheet name="Вытегорская ЦРБ" sheetId="25" r:id="rId35"/>
    <sheet name="Грязовецкая ЦРБ" sheetId="24" r:id="rId36"/>
    <sheet name="Кадуйская ЦРБ" sheetId="23" r:id="rId37"/>
    <sheet name="Кирилловская ЦРБ" sheetId="22" r:id="rId38"/>
    <sheet name="К-Городецкая ЦРБ" sheetId="21" r:id="rId39"/>
    <sheet name="Междуреченская ЦРБ" sheetId="20" r:id="rId40"/>
    <sheet name="Никольская ЦРБ" sheetId="19" r:id="rId41"/>
    <sheet name="Нюксенская ЦРБ" sheetId="18" r:id="rId42"/>
    <sheet name="Сокольская ЦРБ" sheetId="17" r:id="rId43"/>
    <sheet name="Сямженская ЦРБ" sheetId="16" r:id="rId44"/>
    <sheet name="Тарногская ЦРБ" sheetId="15" r:id="rId45"/>
    <sheet name="Тотемская ЦРБ" sheetId="14" r:id="rId46"/>
    <sheet name="У-Кубинская ЦРБ" sheetId="13" r:id="rId47"/>
    <sheet name="Устюженская ЦРБ" sheetId="12" r:id="rId48"/>
    <sheet name="Харовская ЦРБ" sheetId="11" r:id="rId49"/>
    <sheet name="Чагодощенская ЦРБ" sheetId="10" r:id="rId50"/>
    <sheet name="Шекснинская ЦРБ" sheetId="9" r:id="rId51"/>
    <sheet name="Воровского" sheetId="8" r:id="rId52"/>
    <sheet name="Офтальмологический центр" sheetId="7" r:id="rId53"/>
  </sheets>
  <definedNames>
    <definedName name="_xlnm._FilterDatabase" localSheetId="26">'Бабаевская ЦРБ'!#REF!</definedName>
    <definedName name="_xlnm._FilterDatabase" localSheetId="27">'Бабушкинская ЦРБ'!#REF!</definedName>
    <definedName name="_xlnm._FilterDatabase" localSheetId="28">'Белозерская ЦРБ'!#REF!</definedName>
    <definedName name="_xlnm._FilterDatabase" localSheetId="29">'Вашкинская ЦРБ'!#REF!</definedName>
    <definedName name="_xlnm._FilterDatabase" localSheetId="14">'ВГБ №1'!#REF!</definedName>
    <definedName name="_xlnm._FilterDatabase" localSheetId="15">'ВГБ №2'!#REF!</definedName>
    <definedName name="_xlnm._FilterDatabase" localSheetId="20">ВГРД!#REF!</definedName>
    <definedName name="_xlnm._FilterDatabase" localSheetId="30">'Великоустюгская ЦРБ'!#REF!</definedName>
    <definedName name="_xlnm._FilterDatabase" localSheetId="31">'Верховажская ЦРБ'!#REF!</definedName>
    <definedName name="_xlnm._FilterDatabase" localSheetId="8">ВОГВВ!#REF!</definedName>
    <definedName name="_xlnm._FilterDatabase" localSheetId="13">'ВОДБ № 2'!#REF!</definedName>
    <definedName name="_xlnm._FilterDatabase" localSheetId="6">ВОДКБ!#REF!</definedName>
    <definedName name="_xlnm._FilterDatabase" localSheetId="32">'Вожегодская ЦРБ'!#REF!</definedName>
    <definedName name="_xlnm._FilterDatabase" localSheetId="7">ВОИБ!#REF!</definedName>
    <definedName name="_xlnm._FilterDatabase" localSheetId="4">ВОКБ!#REF!</definedName>
    <definedName name="_xlnm._FilterDatabase" localSheetId="12">'ВОКБ №2'!#REF!</definedName>
    <definedName name="_xlnm._FilterDatabase" localSheetId="9">ВОКВД!#REF!</definedName>
    <definedName name="_xlnm._FilterDatabase" localSheetId="11">'ВОКВД №2'!#REF!</definedName>
    <definedName name="_xlnm._FilterDatabase" localSheetId="33">'Вологодская ЦРБ'!#REF!</definedName>
    <definedName name="_xlnm._FilterDatabase" localSheetId="5">ВООБ!#REF!</definedName>
    <definedName name="_xlnm._FilterDatabase" localSheetId="10">ВООД!#REF!</definedName>
    <definedName name="_xlnm._FilterDatabase" localSheetId="51">Воровского!#REF!</definedName>
    <definedName name="_xlnm._FilterDatabase" localSheetId="34">'Вытегорская ЦРБ'!#REF!</definedName>
    <definedName name="_xlnm._FilterDatabase" localSheetId="35">'Грязовецкая ЦРБ'!#REF!</definedName>
    <definedName name="_xlnm._FilterDatabase" localSheetId="36">'Кадуйская ЦРБ'!#REF!</definedName>
    <definedName name="_xlnm._FilterDatabase" localSheetId="38">'К-Городецкая ЦРБ'!#REF!</definedName>
    <definedName name="_xlnm._FilterDatabase" localSheetId="37">'Кирилловская ЦРБ'!#REF!</definedName>
    <definedName name="_xlnm._FilterDatabase" localSheetId="19">'Клиника Константа'!#REF!</definedName>
    <definedName name="_xlnm._FilterDatabase" localSheetId="39">'Междуреченская ЦРБ'!#REF!</definedName>
    <definedName name="_xlnm._FilterDatabase" localSheetId="23">'МСЧ "Северсталь"'!#REF!</definedName>
    <definedName name="_xlnm._FilterDatabase" localSheetId="16">'МСЧ МВД'!#REF!</definedName>
    <definedName name="_xlnm._FilterDatabase" localSheetId="17">'МЦ "Бодрость"'!#REF!</definedName>
    <definedName name="_xlnm._FilterDatabase" localSheetId="40">'Никольская ЦРБ'!#REF!</definedName>
    <definedName name="_xlnm._FilterDatabase" localSheetId="18">'Новый источник'!#REF!</definedName>
    <definedName name="_xlnm._FilterDatabase" localSheetId="41">'Нюксенская ЦРБ'!#REF!</definedName>
    <definedName name="_xlnm._FilterDatabase" localSheetId="52">'Офтальмологический центр'!#REF!</definedName>
    <definedName name="_xlnm._FilterDatabase" localSheetId="25">'ПАО "Северсталь"'!#REF!</definedName>
    <definedName name="_xlnm._FilterDatabase" localSheetId="3" hidden="1">Свод!#REF!</definedName>
    <definedName name="_xlnm._FilterDatabase" localSheetId="42">'Сокольская ЦРБ'!#REF!</definedName>
    <definedName name="_xlnm._FilterDatabase" localSheetId="43">'Сямженская ЦРБ'!#REF!</definedName>
    <definedName name="_xlnm._FilterDatabase" localSheetId="44">'Тарногская ЦРБ'!#REF!</definedName>
    <definedName name="_xlnm._FilterDatabase" localSheetId="45">'Тотемская ЦРБ'!#REF!</definedName>
    <definedName name="_xlnm._FilterDatabase" localSheetId="46">'У-Кубинская ЦРБ'!#REF!</definedName>
    <definedName name="_xlnm._FilterDatabase" localSheetId="47">'Устюженская ЦРБ'!#REF!</definedName>
    <definedName name="_xlnm._FilterDatabase" localSheetId="48">'Харовская ЦРБ'!#REF!</definedName>
    <definedName name="_xlnm._FilterDatabase" localSheetId="49">'Чагодощенская ЦРБ'!#REF!</definedName>
    <definedName name="_xlnm._FilterDatabase" localSheetId="22">'ЧГБ(районы)'!#REF!</definedName>
    <definedName name="_xlnm._FilterDatabase" localSheetId="21">'ЧГБ(Череповец)'!#REF!</definedName>
    <definedName name="_xlnm._FilterDatabase" localSheetId="24">ЧГРД!#REF!</definedName>
    <definedName name="_xlnm._FilterDatabase" localSheetId="50">'Шекснинская ЦРБ'!#REF!</definedName>
    <definedName name="OrgName" localSheetId="26">'Бабаевская ЦРБ'!$A$3</definedName>
    <definedName name="OrgName" localSheetId="27">'Бабушкинская ЦРБ'!$A$3</definedName>
    <definedName name="OrgName" localSheetId="28">'Белозерская ЦРБ'!$A$3</definedName>
    <definedName name="OrgName" localSheetId="29">'Вашкинская ЦРБ'!$A$3</definedName>
    <definedName name="OrgName" localSheetId="14">'ВГБ №1'!$A$3</definedName>
    <definedName name="OrgName" localSheetId="15">'ВГБ №2'!$A$3</definedName>
    <definedName name="OrgName" localSheetId="20">ВГРД!$A$3</definedName>
    <definedName name="OrgName" localSheetId="30">'Великоустюгская ЦРБ'!$A$3</definedName>
    <definedName name="OrgName" localSheetId="31">'Верховажская ЦРБ'!$A$3</definedName>
    <definedName name="OrgName" localSheetId="8">ВОГВВ!$A$3</definedName>
    <definedName name="OrgName" localSheetId="13">'ВОДБ № 2'!$A$3</definedName>
    <definedName name="OrgName" localSheetId="6">ВОДКБ!$A$3</definedName>
    <definedName name="OrgName" localSheetId="32">'Вожегодская ЦРБ'!$A$3</definedName>
    <definedName name="OrgName" localSheetId="7">ВОИБ!$A$3</definedName>
    <definedName name="OrgName" localSheetId="4">ВОКБ!$A$3</definedName>
    <definedName name="OrgName" localSheetId="12">'ВОКБ №2'!$A$3</definedName>
    <definedName name="OrgName" localSheetId="9">ВОКВД!$A$3</definedName>
    <definedName name="OrgName" localSheetId="11">'ВОКВД №2'!$A$3</definedName>
    <definedName name="OrgName" localSheetId="33">'Вологодская ЦРБ'!$A$3</definedName>
    <definedName name="OrgName" localSheetId="5">ВООБ!$A$3</definedName>
    <definedName name="OrgName" localSheetId="10">ВООД!$A$3</definedName>
    <definedName name="OrgName" localSheetId="51">Воровского!$A$3</definedName>
    <definedName name="OrgName" localSheetId="34">'Вытегорская ЦРБ'!$A$3</definedName>
    <definedName name="OrgName" localSheetId="35">'Грязовецкая ЦРБ'!$A$3</definedName>
    <definedName name="OrgName" localSheetId="36">'Кадуйская ЦРБ'!$A$3</definedName>
    <definedName name="OrgName" localSheetId="38">'К-Городецкая ЦРБ'!$A$3</definedName>
    <definedName name="OrgName" localSheetId="37">'Кирилловская ЦРБ'!$A$3</definedName>
    <definedName name="OrgName" localSheetId="19">'Клиника Константа'!$A$3</definedName>
    <definedName name="OrgName" localSheetId="39">'Междуреченская ЦРБ'!$A$3</definedName>
    <definedName name="OrgName" localSheetId="23">'МСЧ "Северсталь"'!$A$3</definedName>
    <definedName name="OrgName" localSheetId="16">'МСЧ МВД'!$A$3</definedName>
    <definedName name="OrgName" localSheetId="17">'МЦ "Бодрость"'!$A$3</definedName>
    <definedName name="OrgName" localSheetId="40">'Никольская ЦРБ'!$A$3</definedName>
    <definedName name="OrgName" localSheetId="18">'Новый источник'!$A$3</definedName>
    <definedName name="OrgName" localSheetId="41">'Нюксенская ЦРБ'!$A$3</definedName>
    <definedName name="OrgName" localSheetId="52">'Офтальмологический центр'!$A$3</definedName>
    <definedName name="OrgName" localSheetId="25">'ПАО "Северсталь"'!$A$3</definedName>
    <definedName name="OrgName" localSheetId="42">'Сокольская ЦРБ'!$A$3</definedName>
    <definedName name="OrgName" localSheetId="43">'Сямженская ЦРБ'!$A$3</definedName>
    <definedName name="OrgName" localSheetId="44">'Тарногская ЦРБ'!$A$3</definedName>
    <definedName name="OrgName" localSheetId="45">'Тотемская ЦРБ'!$A$3</definedName>
    <definedName name="OrgName" localSheetId="46">'У-Кубинская ЦРБ'!$A$3</definedName>
    <definedName name="OrgName" localSheetId="47">'Устюженская ЦРБ'!$A$3</definedName>
    <definedName name="OrgName" localSheetId="48">'Харовская ЦРБ'!$A$3</definedName>
    <definedName name="OrgName" localSheetId="49">'Чагодощенская ЦРБ'!$A$3</definedName>
    <definedName name="OrgName" localSheetId="22">'ЧГБ(районы)'!$A$3</definedName>
    <definedName name="OrgName" localSheetId="21">'ЧГБ(Череповец)'!$A$3</definedName>
    <definedName name="OrgName" localSheetId="24">ЧГРД!$A$3</definedName>
    <definedName name="OrgName" localSheetId="50">'Шекснинская ЦРБ'!$A$3</definedName>
    <definedName name="_xlnm.Print_Area" localSheetId="1">'общий свод'!$A$1:$G$65</definedName>
  </definedNames>
  <calcPr calcId="124519" iterateDelta="1E-4"/>
</workbook>
</file>

<file path=xl/calcChain.xml><?xml version="1.0" encoding="utf-8"?>
<calcChain xmlns="http://schemas.openxmlformats.org/spreadsheetml/2006/main">
  <c r="B47" i="57"/>
  <c r="B41"/>
  <c r="B40" s="1"/>
  <c r="F62"/>
  <c r="G60"/>
  <c r="F60"/>
  <c r="E60"/>
  <c r="D60"/>
  <c r="C60"/>
  <c r="B60"/>
  <c r="F58"/>
  <c r="B58"/>
  <c r="B55"/>
  <c r="B53"/>
  <c r="B52"/>
  <c r="B51"/>
  <c r="F50"/>
  <c r="B50"/>
  <c r="F49"/>
  <c r="B49"/>
  <c r="F48"/>
  <c r="B48"/>
  <c r="F47"/>
  <c r="F45" s="1"/>
  <c r="F46"/>
  <c r="B46"/>
  <c r="G45"/>
  <c r="G56" s="1"/>
  <c r="G61" s="1"/>
  <c r="G63" s="1"/>
  <c r="E45"/>
  <c r="D45"/>
  <c r="C45"/>
  <c r="C56" s="1"/>
  <c r="C61" s="1"/>
  <c r="C63" s="1"/>
  <c r="C65" s="1"/>
  <c r="B43"/>
  <c r="B42"/>
  <c r="G40"/>
  <c r="F40"/>
  <c r="E40"/>
  <c r="D40"/>
  <c r="C40"/>
  <c r="B36"/>
  <c r="B34"/>
  <c r="B33" s="1"/>
  <c r="G33"/>
  <c r="F33"/>
  <c r="E33"/>
  <c r="D33"/>
  <c r="C33"/>
  <c r="G6"/>
  <c r="F6"/>
  <c r="F56" s="1"/>
  <c r="F61" s="1"/>
  <c r="F63" s="1"/>
  <c r="F65" s="1"/>
  <c r="E6"/>
  <c r="E56" s="1"/>
  <c r="E61" s="1"/>
  <c r="E63" s="1"/>
  <c r="D6"/>
  <c r="D56" s="1"/>
  <c r="D61" s="1"/>
  <c r="D63" s="1"/>
  <c r="C6"/>
  <c r="B6"/>
  <c r="H55" i="56"/>
  <c r="E55"/>
  <c r="D55"/>
  <c r="C54"/>
  <c r="C53"/>
  <c r="C52"/>
  <c r="C51"/>
  <c r="H50"/>
  <c r="G50"/>
  <c r="G55" s="1"/>
  <c r="F50"/>
  <c r="F55" s="1"/>
  <c r="E50"/>
  <c r="C50" s="1"/>
  <c r="C49"/>
  <c r="C48"/>
  <c r="C47"/>
  <c r="H46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55" l="1"/>
  <c r="B45" i="57"/>
  <c r="B56" s="1"/>
  <c r="B61" s="1"/>
  <c r="B63" s="1"/>
  <c r="B65" s="1"/>
  <c r="F10" i="7" l="1"/>
  <c r="E10"/>
  <c r="D10"/>
  <c r="C10"/>
  <c r="B10"/>
  <c r="B9"/>
  <c r="F10" i="8"/>
  <c r="E10"/>
  <c r="D10"/>
  <c r="C10"/>
  <c r="B10"/>
  <c r="B9"/>
  <c r="F16" i="9"/>
  <c r="E16"/>
  <c r="D16"/>
  <c r="C16"/>
  <c r="B15"/>
  <c r="B14"/>
  <c r="B13"/>
  <c r="B12"/>
  <c r="B16" s="1"/>
  <c r="B11"/>
  <c r="B10"/>
  <c r="B9"/>
  <c r="F14" i="10"/>
  <c r="E14"/>
  <c r="D14"/>
  <c r="C14"/>
  <c r="B13"/>
  <c r="B12"/>
  <c r="B11"/>
  <c r="B10"/>
  <c r="B14" s="1"/>
  <c r="B9"/>
  <c r="F14" i="11"/>
  <c r="E14"/>
  <c r="D14"/>
  <c r="C14"/>
  <c r="B13"/>
  <c r="B12"/>
  <c r="B11"/>
  <c r="B10"/>
  <c r="B14" s="1"/>
  <c r="B9"/>
  <c r="F15" i="12"/>
  <c r="E15"/>
  <c r="D15"/>
  <c r="C15"/>
  <c r="B14"/>
  <c r="B13"/>
  <c r="B12"/>
  <c r="B11"/>
  <c r="B15" s="1"/>
  <c r="B10"/>
  <c r="B9"/>
  <c r="F14" i="13"/>
  <c r="E14"/>
  <c r="D14"/>
  <c r="C14"/>
  <c r="B13"/>
  <c r="B12"/>
  <c r="B11"/>
  <c r="B10"/>
  <c r="B9"/>
  <c r="B14" s="1"/>
  <c r="F17" i="14"/>
  <c r="E17"/>
  <c r="D17"/>
  <c r="C17"/>
  <c r="B16"/>
  <c r="B15"/>
  <c r="B14"/>
  <c r="B13"/>
  <c r="B12"/>
  <c r="B11"/>
  <c r="B10"/>
  <c r="B9"/>
  <c r="B17" s="1"/>
  <c r="F16" i="15"/>
  <c r="E16"/>
  <c r="D16"/>
  <c r="C16"/>
  <c r="B15"/>
  <c r="B14"/>
  <c r="B13"/>
  <c r="B12"/>
  <c r="B11"/>
  <c r="B10"/>
  <c r="B9"/>
  <c r="B16" s="1"/>
  <c r="F14" i="16"/>
  <c r="E14"/>
  <c r="D14"/>
  <c r="C14"/>
  <c r="B13"/>
  <c r="B12"/>
  <c r="B11"/>
  <c r="B10"/>
  <c r="B14" s="1"/>
  <c r="B9"/>
  <c r="F17" i="17"/>
  <c r="E17"/>
  <c r="D17"/>
  <c r="C17"/>
  <c r="B16"/>
  <c r="B15"/>
  <c r="B14"/>
  <c r="B13"/>
  <c r="B12"/>
  <c r="B11"/>
  <c r="B10"/>
  <c r="B9"/>
  <c r="B17" s="1"/>
  <c r="F14" i="18"/>
  <c r="E14"/>
  <c r="D14"/>
  <c r="C14"/>
  <c r="B13"/>
  <c r="B12"/>
  <c r="B11"/>
  <c r="B10"/>
  <c r="B14" s="1"/>
  <c r="B9"/>
  <c r="F16" i="19"/>
  <c r="E16"/>
  <c r="D16"/>
  <c r="C16"/>
  <c r="B15"/>
  <c r="B14"/>
  <c r="B13"/>
  <c r="B12"/>
  <c r="B11"/>
  <c r="B10"/>
  <c r="B9"/>
  <c r="B16" s="1"/>
  <c r="F13" i="20"/>
  <c r="E13"/>
  <c r="D13"/>
  <c r="C13"/>
  <c r="B12"/>
  <c r="B11"/>
  <c r="B10"/>
  <c r="B9"/>
  <c r="B13" s="1"/>
  <c r="F16" i="21"/>
  <c r="E16"/>
  <c r="D16"/>
  <c r="C16"/>
  <c r="B16"/>
  <c r="B15"/>
  <c r="B14"/>
  <c r="B13"/>
  <c r="B12"/>
  <c r="B11"/>
  <c r="B10"/>
  <c r="B9"/>
  <c r="F13" i="22"/>
  <c r="E13"/>
  <c r="D13"/>
  <c r="C13"/>
  <c r="B12"/>
  <c r="B11"/>
  <c r="B10"/>
  <c r="B9"/>
  <c r="B13" s="1"/>
  <c r="F15" i="23"/>
  <c r="E15"/>
  <c r="D15"/>
  <c r="C15"/>
  <c r="B14"/>
  <c r="B13"/>
  <c r="B12"/>
  <c r="B11"/>
  <c r="B15" s="1"/>
  <c r="B10"/>
  <c r="B9"/>
  <c r="F16" i="24"/>
  <c r="E16"/>
  <c r="D16"/>
  <c r="C16"/>
  <c r="B16"/>
  <c r="B15"/>
  <c r="B14"/>
  <c r="B13"/>
  <c r="B12"/>
  <c r="B11"/>
  <c r="B10"/>
  <c r="B9"/>
  <c r="F15" i="25"/>
  <c r="E15"/>
  <c r="D15"/>
  <c r="C15"/>
  <c r="B14"/>
  <c r="B13"/>
  <c r="B12"/>
  <c r="B11"/>
  <c r="B15" s="1"/>
  <c r="B10"/>
  <c r="B9"/>
  <c r="F10" i="26"/>
  <c r="E10"/>
  <c r="D10"/>
  <c r="C10"/>
  <c r="B9"/>
  <c r="B10" s="1"/>
  <c r="F14" i="27"/>
  <c r="E14"/>
  <c r="D14"/>
  <c r="C14"/>
  <c r="B13"/>
  <c r="B12"/>
  <c r="B11"/>
  <c r="B10"/>
  <c r="B9"/>
  <c r="B14" s="1"/>
  <c r="F15" i="28"/>
  <c r="E15"/>
  <c r="D15"/>
  <c r="C15"/>
  <c r="B14"/>
  <c r="B13"/>
  <c r="B12"/>
  <c r="B11"/>
  <c r="B10"/>
  <c r="B9"/>
  <c r="B15" s="1"/>
  <c r="F20" i="29"/>
  <c r="E20"/>
  <c r="D20"/>
  <c r="C20"/>
  <c r="B19"/>
  <c r="B18"/>
  <c r="B17"/>
  <c r="B16"/>
  <c r="B15"/>
  <c r="B14"/>
  <c r="B13"/>
  <c r="B12"/>
  <c r="B11"/>
  <c r="B10"/>
  <c r="B9"/>
  <c r="B20" s="1"/>
  <c r="F14" i="30"/>
  <c r="E14"/>
  <c r="D14"/>
  <c r="C14"/>
  <c r="B13"/>
  <c r="B12"/>
  <c r="B11"/>
  <c r="B10"/>
  <c r="B14" s="1"/>
  <c r="B9"/>
  <c r="F16" i="31"/>
  <c r="E16"/>
  <c r="D16"/>
  <c r="C16"/>
  <c r="B15"/>
  <c r="B14"/>
  <c r="B13"/>
  <c r="B12"/>
  <c r="B16" s="1"/>
  <c r="B11"/>
  <c r="B10"/>
  <c r="B9"/>
  <c r="F14" i="32"/>
  <c r="E14"/>
  <c r="D14"/>
  <c r="C14"/>
  <c r="B13"/>
  <c r="B12"/>
  <c r="B11"/>
  <c r="B10"/>
  <c r="B14" s="1"/>
  <c r="B9"/>
  <c r="F16" i="33"/>
  <c r="E16"/>
  <c r="D16"/>
  <c r="C16"/>
  <c r="B15"/>
  <c r="B14"/>
  <c r="B13"/>
  <c r="B12"/>
  <c r="B11"/>
  <c r="B10"/>
  <c r="B9"/>
  <c r="B16" s="1"/>
  <c r="F10" i="34"/>
  <c r="E10"/>
  <c r="D10"/>
  <c r="C10"/>
  <c r="B10"/>
  <c r="B9"/>
  <c r="F12" i="35"/>
  <c r="E12"/>
  <c r="D12"/>
  <c r="C12"/>
  <c r="B12"/>
  <c r="B11"/>
  <c r="B10"/>
  <c r="B9"/>
  <c r="F23" i="36"/>
  <c r="E23"/>
  <c r="D23"/>
  <c r="C23"/>
  <c r="B22"/>
  <c r="B21"/>
  <c r="B20"/>
  <c r="B19"/>
  <c r="B18"/>
  <c r="B17"/>
  <c r="B16"/>
  <c r="B15"/>
  <c r="B14"/>
  <c r="B13"/>
  <c r="B12"/>
  <c r="B11"/>
  <c r="B23" s="1"/>
  <c r="B10"/>
  <c r="B9"/>
  <c r="F11" i="37"/>
  <c r="E11"/>
  <c r="D11"/>
  <c r="C11"/>
  <c r="B10"/>
  <c r="B9"/>
  <c r="B11" s="1"/>
  <c r="F12" i="38"/>
  <c r="E12"/>
  <c r="D12"/>
  <c r="C12"/>
  <c r="B11"/>
  <c r="B10"/>
  <c r="B9"/>
  <c r="B12" s="1"/>
  <c r="F12" i="39"/>
  <c r="E12"/>
  <c r="D12"/>
  <c r="C12"/>
  <c r="B11"/>
  <c r="B10"/>
  <c r="B9"/>
  <c r="B12" s="1"/>
  <c r="F10" i="40"/>
  <c r="E10"/>
  <c r="D10"/>
  <c r="C10"/>
  <c r="B10"/>
  <c r="B9"/>
  <c r="F10" i="41"/>
  <c r="E10"/>
  <c r="D10"/>
  <c r="C10"/>
  <c r="B10"/>
  <c r="B9"/>
  <c r="F10" i="42"/>
  <c r="E10"/>
  <c r="D10"/>
  <c r="C10"/>
  <c r="B10"/>
  <c r="B9"/>
  <c r="F14" i="44"/>
  <c r="E14"/>
  <c r="D14"/>
  <c r="C14"/>
  <c r="B13"/>
  <c r="B12"/>
  <c r="B11"/>
  <c r="B10"/>
  <c r="B14" s="1"/>
  <c r="B9"/>
  <c r="F26" i="45"/>
  <c r="E26"/>
  <c r="D26"/>
  <c r="C26"/>
  <c r="B25"/>
  <c r="B24"/>
  <c r="B23"/>
  <c r="B22"/>
  <c r="B21"/>
  <c r="B20"/>
  <c r="B19"/>
  <c r="B18"/>
  <c r="B17"/>
  <c r="B16"/>
  <c r="B15"/>
  <c r="B14"/>
  <c r="B13"/>
  <c r="B12"/>
  <c r="B11"/>
  <c r="B10"/>
  <c r="B26" s="1"/>
  <c r="B9"/>
  <c r="F23" i="46"/>
  <c r="E23"/>
  <c r="D23"/>
  <c r="C23"/>
  <c r="B22"/>
  <c r="B21"/>
  <c r="B20"/>
  <c r="B19"/>
  <c r="B18"/>
  <c r="B17"/>
  <c r="B16"/>
  <c r="B15"/>
  <c r="B14"/>
  <c r="B13"/>
  <c r="B12"/>
  <c r="B11"/>
  <c r="B23" s="1"/>
  <c r="B10"/>
  <c r="B9"/>
  <c r="F25" i="47"/>
  <c r="E25"/>
  <c r="D25"/>
  <c r="C25"/>
  <c r="B24"/>
  <c r="B23"/>
  <c r="B22"/>
  <c r="B21"/>
  <c r="B20"/>
  <c r="B19"/>
  <c r="B18"/>
  <c r="B17"/>
  <c r="B16"/>
  <c r="B15"/>
  <c r="B14"/>
  <c r="B13"/>
  <c r="B12"/>
  <c r="B11"/>
  <c r="B10"/>
  <c r="B9"/>
  <c r="F10" i="48"/>
  <c r="E10"/>
  <c r="D10"/>
  <c r="C10"/>
  <c r="B10"/>
  <c r="B9"/>
  <c r="F12" i="49"/>
  <c r="E12"/>
  <c r="D12"/>
  <c r="C12"/>
  <c r="B11"/>
  <c r="B10"/>
  <c r="B9"/>
  <c r="B12" s="1"/>
  <c r="F10" i="50"/>
  <c r="E10"/>
  <c r="D10"/>
  <c r="C10"/>
  <c r="B10"/>
  <c r="B9"/>
  <c r="F12" i="51"/>
  <c r="E12"/>
  <c r="D12"/>
  <c r="C12"/>
  <c r="B12"/>
  <c r="B11"/>
  <c r="B10"/>
  <c r="B9"/>
  <c r="F11" i="52"/>
  <c r="E11"/>
  <c r="D11"/>
  <c r="C11"/>
  <c r="B11"/>
  <c r="B10"/>
  <c r="B9"/>
  <c r="F31" i="53"/>
  <c r="E31"/>
  <c r="D31"/>
  <c r="C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31" s="1"/>
  <c r="F10" i="54"/>
  <c r="E10"/>
  <c r="D10"/>
  <c r="C10"/>
  <c r="B10"/>
  <c r="B9"/>
  <c r="F29" i="55"/>
  <c r="E29"/>
  <c r="D29"/>
  <c r="C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29" s="1"/>
  <c r="F47" i="6"/>
  <c r="E47"/>
  <c r="D47"/>
  <c r="C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25" i="47" l="1"/>
  <c r="B47" i="6"/>
</calcChain>
</file>

<file path=xl/sharedStrings.xml><?xml version="1.0" encoding="utf-8"?>
<sst xmlns="http://schemas.openxmlformats.org/spreadsheetml/2006/main" count="1013" uniqueCount="233">
  <si>
    <t>Сводный план объёмов медицинской помощи  в условиях круглосуточного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</si>
  <si>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</si>
  <si>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</si>
  <si>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</si>
  <si>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</si>
  <si>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</si>
  <si>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</si>
  <si>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</si>
  <si>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</si>
  <si>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Аллергология и иммунология</t>
  </si>
  <si>
    <t>Анестезиология и реаниматология</t>
  </si>
  <si>
    <t>Гастроэнтерология</t>
  </si>
  <si>
    <t>Гематология</t>
  </si>
  <si>
    <t>Гериатрия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</si>
  <si>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</si>
  <si>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</si>
  <si>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</si>
  <si>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</si>
  <si>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</si>
  <si>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</si>
  <si>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</si>
  <si>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</si>
  <si>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</si>
  <si>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</si>
  <si>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</si>
  <si>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Нейрохирургия</t>
  </si>
  <si>
    <t>Неонатология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</si>
  <si>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</si>
  <si>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</si>
  <si>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</si>
  <si>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</si>
  <si>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</si>
  <si>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</si>
  <si>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</si>
  <si>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</si>
  <si>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</si>
  <si>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</si>
  <si>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Токсикология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</si>
  <si>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</si>
  <si>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</si>
  <si>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</si>
  <si>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</si>
  <si>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</si>
  <si>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</si>
  <si>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</si>
  <si>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</si>
  <si>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</si>
  <si>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</si>
  <si>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</si>
  <si>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</si>
  <si>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</si>
  <si>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</si>
  <si>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</si>
  <si>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</si>
  <si>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</si>
  <si>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</si>
  <si>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</si>
  <si>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круглосуточного стационара</t>
  </si>
  <si>
    <t>ООО "ОФТАЛЬМОЛОГИЧЕСКИЙ ЦЕНТР"</t>
  </si>
  <si>
    <t>в т.ч. по месяцам</t>
  </si>
  <si>
    <t>ЗАО "САНАТОРИЙ ИМЕНИ ВОРОВСКОГО"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</si>
  <si>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</si>
  <si>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</si>
  <si>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</si>
  <si>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</si>
  <si>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</si>
  <si>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</si>
  <si>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</si>
  <si>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</si>
  <si>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</si>
  <si>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</si>
  <si>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</si>
  <si>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</si>
  <si>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</si>
  <si>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</si>
  <si>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</si>
  <si>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</si>
  <si>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</si>
  <si>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</si>
  <si>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</si>
  <si>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</si>
  <si>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</si>
  <si>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</si>
  <si>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</si>
  <si>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</si>
  <si>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</si>
  <si>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</si>
  <si>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</si>
  <si>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</si>
  <si>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</si>
  <si>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</si>
  <si>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</si>
  <si>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</si>
  <si>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</si>
  <si>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</si>
  <si>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ФКУЗ "МСЧ МВД РОССИИ ПО ВОЛОГОДСКОЙ ОБЛАСТИ"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</si>
  <si>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</si>
  <si>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</si>
  <si>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</si>
  <si>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</si>
  <si>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</si>
  <si>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</si>
  <si>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</si>
  <si>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</si>
  <si>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</si>
  <si>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</si>
  <si>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</si>
  <si>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</si>
  <si>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план на 2021 год</t>
  </si>
  <si>
    <t xml:space="preserve">Сводный план объёмов специализированной медицинской помощи </t>
  </si>
  <si>
    <t>№п/п</t>
  </si>
  <si>
    <t>Название медицинской организации</t>
  </si>
  <si>
    <t>в т.ч. "Онкология"</t>
  </si>
  <si>
    <t>1 кв.</t>
  </si>
  <si>
    <t>2 кв.</t>
  </si>
  <si>
    <t>3 кв.</t>
  </si>
  <si>
    <t>4 кв.</t>
  </si>
  <si>
    <t>БУЗ ВО "Вологодская областная клиническая больница"</t>
  </si>
  <si>
    <t>БУЗ ВО "Вологодская областная детская клиническая больница"</t>
  </si>
  <si>
    <t>БУЗ ВО "Вологодская областная офтальмологическая больница"</t>
  </si>
  <si>
    <t>БУЗ ВО "Вологодский областной кожно-венерологический диспансер"</t>
  </si>
  <si>
    <t>БУЗ ВО "Вологодский областной онкологический диспансер"</t>
  </si>
  <si>
    <t>БУЗ ВО "Вологодская областная инфекционная больница"</t>
  </si>
  <si>
    <t>БУЗ ВО "Вологодский областной кожно-венерологический диспансер №2"</t>
  </si>
  <si>
    <t>БУЗ ВО "Бабаевская ЦРБ"</t>
  </si>
  <si>
    <t>БУЗ ВО "Бабушкинская ЦРБ"</t>
  </si>
  <si>
    <t>БУЗ ВО "Белозерская ЦРБ"</t>
  </si>
  <si>
    <t>БУЗ ВО "Вашкинская ЦРБ"</t>
  </si>
  <si>
    <t>БУЗ ВО "Верховажская ЦРБ"</t>
  </si>
  <si>
    <t>БУЗ ВО "Вожегодская ЦРБ"</t>
  </si>
  <si>
    <t>БУЗ ВО "Вологодская ЦРБ"</t>
  </si>
  <si>
    <t>МЧУ профсоюзов санаторий "Новый источник"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</si>
  <si>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</si>
  <si>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</si>
  <si>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</si>
  <si>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</si>
  <si>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</si>
  <si>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</si>
  <si>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</si>
  <si>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</si>
  <si>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</si>
  <si>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</si>
  <si>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</si>
  <si>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</si>
  <si>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</si>
  <si>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</si>
  <si>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</si>
  <si>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</si>
  <si>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БУЗ ВО "Вологодская городская больница № 1"</t>
  </si>
  <si>
    <t>БУЗ ВО "Вологодская городская больница №2"</t>
  </si>
  <si>
    <t>БУЗ ВО "Вологодский городской родильный дом"</t>
  </si>
  <si>
    <t>БУЗ ВО "Великоустюгская ЦРБ"</t>
  </si>
  <si>
    <t>БУЗ ВО "Сокольская ЦРБ"</t>
  </si>
  <si>
    <t>БУЗ ВО "Вологодская областная клиническая больница №2"</t>
  </si>
  <si>
    <t>БУЗ ВО "Медсанчасть "Северсталь"</t>
  </si>
  <si>
    <t>БУЗ ВО "Череповецкий городской родильный дом"</t>
  </si>
  <si>
    <t>ПАО "Северсталь"</t>
  </si>
  <si>
    <t>БУЗ ВО "Вологодский областной госпиталь для ветеранов войн"</t>
  </si>
  <si>
    <t>ООО "Медицинский центр "Бодрость"</t>
  </si>
  <si>
    <t>БУЗ ВО "Череповецкая городская больница"</t>
  </si>
  <si>
    <t>БУЗ ВО "Вологодская областная детская больница №2"</t>
  </si>
  <si>
    <t>ООО "Клиника Константа"</t>
  </si>
  <si>
    <t>ЗАО "Санаторий имени Воровского"</t>
  </si>
  <si>
    <t>ООО "Офтальмологический центр"</t>
  </si>
  <si>
    <t>Общий итог</t>
  </si>
  <si>
    <t>Медицинские организации</t>
  </si>
  <si>
    <t>ВСЕГО</t>
  </si>
  <si>
    <t>в том числе</t>
  </si>
  <si>
    <t>ВМП</t>
  </si>
  <si>
    <t xml:space="preserve">число госпитализаций </t>
  </si>
  <si>
    <t>число госпитализаций (КСГ)</t>
  </si>
  <si>
    <t>число госпитализаций (ВМП)</t>
  </si>
  <si>
    <t>число госпитализаций (всего)</t>
  </si>
  <si>
    <t>Итого районы</t>
  </si>
  <si>
    <t xml:space="preserve">БУЗ ВО "Бабаевская  ЦРБ"        </t>
  </si>
  <si>
    <t xml:space="preserve">БУЗ ВО "Бабушкинская ЦРБ"         </t>
  </si>
  <si>
    <t xml:space="preserve">БУЗ ВО "Белозерская ЦРБ"          </t>
  </si>
  <si>
    <t xml:space="preserve">БУЗ ВО "Вашкинская ЦРБ"          </t>
  </si>
  <si>
    <t xml:space="preserve">БУЗ ВО "Великоустюгская ЦРБ"     </t>
  </si>
  <si>
    <t xml:space="preserve">БУЗ ВО "Верховажская ЦРБ"       </t>
  </si>
  <si>
    <t xml:space="preserve">БУЗ ВО "Вожегодская ЦРБ"       </t>
  </si>
  <si>
    <t xml:space="preserve">БУЗ ВО "Вологодская  ЦРБ"         </t>
  </si>
  <si>
    <t xml:space="preserve">БУЗ ВО "Вытегорская  ЦРБ"         </t>
  </si>
  <si>
    <t xml:space="preserve">БУЗ ВО "Грязовецкая  ЦРБ"         </t>
  </si>
  <si>
    <t xml:space="preserve">БУЗ ВО "Кадуйская ЦРБ"            </t>
  </si>
  <si>
    <t xml:space="preserve">БУЗ ВО "Кирилловская ЦРБ"         </t>
  </si>
  <si>
    <t xml:space="preserve">БУЗ ВО "Кич-Городецкая ЦРБ"       </t>
  </si>
  <si>
    <t xml:space="preserve">БУЗ ВО "Междуреченская  ЦРБ"      </t>
  </si>
  <si>
    <t xml:space="preserve">БУЗ ВО "Никольская ЦРБ"         </t>
  </si>
  <si>
    <t xml:space="preserve">БУЗ ВО "Нюксенская ЦРБ"           </t>
  </si>
  <si>
    <t xml:space="preserve">БУЗ ВО "Сокольская  ЦРБ"         </t>
  </si>
  <si>
    <t xml:space="preserve">БУЗ ВО "Сямженская  ЦРБ"          </t>
  </si>
  <si>
    <t xml:space="preserve">БУЗ ВО "Тарногская ЦРБ"           </t>
  </si>
  <si>
    <t xml:space="preserve">БУЗ ВО "Тотемская  ЦРБ"           </t>
  </si>
  <si>
    <t xml:space="preserve">БУЗ ВО "Усть-Кубинская ЦРБ"       </t>
  </si>
  <si>
    <t xml:space="preserve">БУЗ ВО "Устюженская  ЦРБ"         </t>
  </si>
  <si>
    <t xml:space="preserve">БУЗ ВО "Харовская ЦРБ"           </t>
  </si>
  <si>
    <t xml:space="preserve">БУЗ ВО "Чагодощенская   ЦРБ"      </t>
  </si>
  <si>
    <t xml:space="preserve">БУЗ ВО "Шекснинская ЦРБ"         </t>
  </si>
  <si>
    <t>г.Вологда</t>
  </si>
  <si>
    <t xml:space="preserve">БУЗ ВО "Вологодская городская больница № 1"                              </t>
  </si>
  <si>
    <t xml:space="preserve">БУЗ ВО "Вологодская городская больница № 2"                              </t>
  </si>
  <si>
    <t xml:space="preserve">БУЗ ВО "Вологодский городской родильный дом "                                               </t>
  </si>
  <si>
    <t xml:space="preserve">ООО " Клиника Константа" </t>
  </si>
  <si>
    <t xml:space="preserve"> ООО "Медицинский центр  "Бодрость"</t>
  </si>
  <si>
    <t>ООО "Вологодский Региональный Диабетологический Центр"</t>
  </si>
  <si>
    <t>г.Череповец</t>
  </si>
  <si>
    <t xml:space="preserve">БУЗ ВО "Медико-санитарная часть "Северсталь"                             </t>
  </si>
  <si>
    <t xml:space="preserve">БУЗ ВО " Череповецкая городская больница"                                          </t>
  </si>
  <si>
    <t xml:space="preserve">БУЗ ВО "Череповецкий городской родильный дом"                                         </t>
  </si>
  <si>
    <t xml:space="preserve">ПАО" Северсталь" </t>
  </si>
  <si>
    <t>Областные медицинские организации</t>
  </si>
  <si>
    <t xml:space="preserve">БУЗ ВО "Вологодская областная детская клиническая больница"                          </t>
  </si>
  <si>
    <t xml:space="preserve">БУЗ ВО "Вологодская областная детская больница № 2"                                      </t>
  </si>
  <si>
    <t xml:space="preserve">БУЗ ВО "Вологодский областной онкологический диспансер"                  </t>
  </si>
  <si>
    <t xml:space="preserve">БУЗ ВО "Вологодский областной кожно-венерологический диспансер"          </t>
  </si>
  <si>
    <t xml:space="preserve">БУЗ ВО "Вологодский областной кожно-венерологический диспансер №2"        </t>
  </si>
  <si>
    <t xml:space="preserve">БУЗ ВО "Вологодская областная  офтальмологическая больница"                         </t>
  </si>
  <si>
    <t xml:space="preserve">БУЗ ВО "Вологодская областная инфекционная больница"                     </t>
  </si>
  <si>
    <t xml:space="preserve">БУЗ ВО "Вологодский областной госпиталь для ветеранов войн"              </t>
  </si>
  <si>
    <t>Итого медицинские организации  Вологодской области</t>
  </si>
  <si>
    <t>ЗАО  "Санаторий имени Воровского" Ярославская область</t>
  </si>
  <si>
    <t>ООО "АВА-ПЕТЕР", г. С-ПБ</t>
  </si>
  <si>
    <t>ООО "Офтальмологический центр" г.Ярославль</t>
  </si>
  <si>
    <t xml:space="preserve">Итого медицинские организации других субъектов в рамках ТПОМС Вологодской области </t>
  </si>
  <si>
    <t>Итого в рамках ТПОМС Вологодской области</t>
  </si>
  <si>
    <t>Медицинские организации других субъектов (межтерриториальные расчеты)</t>
  </si>
  <si>
    <t>Всего</t>
  </si>
  <si>
    <t>федеральный норматив</t>
  </si>
  <si>
    <t>отклонение</t>
  </si>
  <si>
    <t>План   специализированной,  в т. ч. высокотехнологичной,  медицинской  помощи для медицинских организаций и Вологодского филиала АО "Страховая компания "СОГАЗ-Мед" на 2021 год (К.27.06.2022)</t>
  </si>
  <si>
    <t xml:space="preserve"> План объемов утвержденных комиссией 27.06.2022</t>
  </si>
  <si>
    <t>План на 2021 год (К.27.06.2022)</t>
  </si>
</sst>
</file>

<file path=xl/styles.xml><?xml version="1.0" encoding="utf-8"?>
<styleSheet xmlns="http://schemas.openxmlformats.org/spreadsheetml/2006/main">
  <numFmts count="1">
    <numFmt numFmtId="164" formatCode="#,##0.000"/>
  </numFmts>
  <fonts count="20"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1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8" fillId="0" borderId="0"/>
    <xf numFmtId="0" fontId="5" fillId="0" borderId="0"/>
    <xf numFmtId="0" fontId="7" fillId="0" borderId="0"/>
    <xf numFmtId="0" fontId="6" fillId="0" borderId="0"/>
    <xf numFmtId="0" fontId="13" fillId="0" borderId="0"/>
    <xf numFmtId="0" fontId="3" fillId="0" borderId="0"/>
    <xf numFmtId="0" fontId="1" fillId="0" borderId="0"/>
    <xf numFmtId="0" fontId="3" fillId="0" borderId="0"/>
  </cellStyleXfs>
  <cellXfs count="86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Protection="1"/>
    <xf numFmtId="3" fontId="10" fillId="2" borderId="1" xfId="2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1" fontId="10" fillId="2" borderId="1" xfId="2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/>
    <xf numFmtId="3" fontId="15" fillId="3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2" borderId="1" xfId="8" applyNumberFormat="1" applyFont="1" applyFill="1" applyBorder="1" applyAlignment="1">
      <alignment horizontal="center" vertical="center" wrapText="1"/>
    </xf>
    <xf numFmtId="3" fontId="16" fillId="2" borderId="1" xfId="8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right" vertical="top" wrapText="1"/>
    </xf>
    <xf numFmtId="3" fontId="15" fillId="4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9" fillId="0" borderId="0" xfId="9" applyFont="1"/>
    <xf numFmtId="3" fontId="9" fillId="5" borderId="1" xfId="8" applyNumberFormat="1" applyFont="1" applyFill="1" applyBorder="1" applyAlignment="1">
      <alignment horizontal="center" vertical="center" wrapText="1"/>
    </xf>
    <xf numFmtId="4" fontId="9" fillId="0" borderId="1" xfId="10" applyNumberFormat="1" applyFont="1" applyFill="1" applyBorder="1" applyAlignment="1">
      <alignment horizontal="center" vertical="center" wrapText="1"/>
    </xf>
    <xf numFmtId="3" fontId="11" fillId="6" borderId="1" xfId="8" applyNumberFormat="1" applyFont="1" applyFill="1" applyBorder="1" applyAlignment="1">
      <alignment horizontal="center" vertical="top" wrapText="1"/>
    </xf>
    <xf numFmtId="3" fontId="11" fillId="6" borderId="1" xfId="8" applyNumberFormat="1" applyFont="1" applyFill="1" applyBorder="1" applyAlignment="1">
      <alignment horizontal="center" vertical="center" wrapText="1"/>
    </xf>
    <xf numFmtId="3" fontId="11" fillId="0" borderId="1" xfId="8" applyNumberFormat="1" applyFont="1" applyFill="1" applyBorder="1" applyAlignment="1">
      <alignment horizontal="center" vertical="center" wrapText="1"/>
    </xf>
    <xf numFmtId="0" fontId="9" fillId="7" borderId="1" xfId="8" applyFont="1" applyFill="1" applyBorder="1" applyAlignment="1">
      <alignment horizontal="center" vertical="center"/>
    </xf>
    <xf numFmtId="3" fontId="9" fillId="7" borderId="1" xfId="8" applyNumberFormat="1" applyFont="1" applyFill="1" applyBorder="1" applyAlignment="1">
      <alignment horizontal="center" vertical="center"/>
    </xf>
    <xf numFmtId="0" fontId="19" fillId="0" borderId="0" xfId="9" applyFont="1" applyFill="1"/>
    <xf numFmtId="0" fontId="11" fillId="0" borderId="1" xfId="8" applyFont="1" applyFill="1" applyBorder="1" applyAlignment="1"/>
    <xf numFmtId="3" fontId="11" fillId="0" borderId="1" xfId="8" applyNumberFormat="1" applyFont="1" applyFill="1" applyBorder="1" applyAlignment="1">
      <alignment horizontal="center" vertical="center"/>
    </xf>
    <xf numFmtId="3" fontId="11" fillId="0" borderId="1" xfId="9" applyNumberFormat="1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vertical="center" wrapText="1"/>
    </xf>
    <xf numFmtId="0" fontId="19" fillId="0" borderId="0" xfId="9" applyFont="1" applyFill="1" applyAlignment="1">
      <alignment vertical="center"/>
    </xf>
    <xf numFmtId="0" fontId="9" fillId="7" borderId="1" xfId="8" applyFont="1" applyFill="1" applyBorder="1" applyAlignment="1">
      <alignment vertical="center" wrapText="1"/>
    </xf>
    <xf numFmtId="3" fontId="9" fillId="7" borderId="1" xfId="8" applyNumberFormat="1" applyFont="1" applyFill="1" applyBorder="1" applyAlignment="1">
      <alignment horizontal="center" vertical="center" wrapText="1"/>
    </xf>
    <xf numFmtId="3" fontId="9" fillId="7" borderId="1" xfId="9" applyNumberFormat="1" applyFont="1" applyFill="1" applyBorder="1" applyAlignment="1">
      <alignment horizontal="center" vertical="center"/>
    </xf>
    <xf numFmtId="3" fontId="19" fillId="0" borderId="0" xfId="9" applyNumberFormat="1" applyFont="1" applyFill="1" applyAlignment="1">
      <alignment vertical="center"/>
    </xf>
    <xf numFmtId="0" fontId="9" fillId="8" borderId="1" xfId="8" applyFont="1" applyFill="1" applyBorder="1" applyAlignment="1">
      <alignment vertical="center" wrapText="1"/>
    </xf>
    <xf numFmtId="3" fontId="9" fillId="8" borderId="1" xfId="8" applyNumberFormat="1" applyFont="1" applyFill="1" applyBorder="1" applyAlignment="1">
      <alignment horizontal="center" vertical="center" wrapText="1"/>
    </xf>
    <xf numFmtId="0" fontId="19" fillId="0" borderId="0" xfId="9" applyFont="1" applyAlignment="1">
      <alignment vertical="center"/>
    </xf>
    <xf numFmtId="0" fontId="9" fillId="3" borderId="9" xfId="8" applyFont="1" applyFill="1" applyBorder="1" applyAlignment="1">
      <alignment vertical="center"/>
    </xf>
    <xf numFmtId="3" fontId="9" fillId="3" borderId="1" xfId="8" applyNumberFormat="1" applyFont="1" applyFill="1" applyBorder="1" applyAlignment="1">
      <alignment horizontal="center" vertical="center"/>
    </xf>
    <xf numFmtId="0" fontId="9" fillId="9" borderId="9" xfId="8" applyFont="1" applyFill="1" applyBorder="1" applyAlignment="1">
      <alignment vertical="center"/>
    </xf>
    <xf numFmtId="3" fontId="9" fillId="9" borderId="1" xfId="8" applyNumberFormat="1" applyFont="1" applyFill="1" applyBorder="1" applyAlignment="1">
      <alignment horizontal="center" vertical="center"/>
    </xf>
    <xf numFmtId="0" fontId="9" fillId="5" borderId="9" xfId="8" applyFont="1" applyFill="1" applyBorder="1" applyAlignment="1">
      <alignment vertical="center"/>
    </xf>
    <xf numFmtId="3" fontId="9" fillId="5" borderId="1" xfId="8" applyNumberFormat="1" applyFont="1" applyFill="1" applyBorder="1" applyAlignment="1">
      <alignment horizontal="center" vertical="center"/>
    </xf>
    <xf numFmtId="3" fontId="11" fillId="0" borderId="0" xfId="9" applyNumberFormat="1" applyFont="1" applyAlignment="1">
      <alignment horizontal="center" vertical="center"/>
    </xf>
    <xf numFmtId="3" fontId="11" fillId="0" borderId="0" xfId="9" applyNumberFormat="1" applyFont="1" applyFill="1" applyAlignment="1">
      <alignment horizontal="center" vertical="center"/>
    </xf>
    <xf numFmtId="0" fontId="18" fillId="0" borderId="5" xfId="8" applyFont="1" applyBorder="1" applyAlignment="1">
      <alignment horizontal="center" vertical="center" wrapText="1"/>
    </xf>
    <xf numFmtId="49" fontId="9" fillId="5" borderId="1" xfId="8" applyNumberFormat="1" applyFont="1" applyFill="1" applyBorder="1" applyAlignment="1">
      <alignment horizontal="center" vertical="center" wrapText="1"/>
    </xf>
    <xf numFmtId="3" fontId="9" fillId="5" borderId="1" xfId="8" applyNumberFormat="1" applyFont="1" applyFill="1" applyBorder="1" applyAlignment="1">
      <alignment horizontal="center" vertical="center" wrapText="1"/>
    </xf>
    <xf numFmtId="3" fontId="9" fillId="5" borderId="6" xfId="8" applyNumberFormat="1" applyFont="1" applyFill="1" applyBorder="1" applyAlignment="1">
      <alignment horizontal="center" vertical="center" wrapText="1"/>
    </xf>
    <xf numFmtId="3" fontId="9" fillId="5" borderId="7" xfId="8" applyNumberFormat="1" applyFont="1" applyFill="1" applyBorder="1" applyAlignment="1">
      <alignment horizontal="center" vertical="center" wrapText="1"/>
    </xf>
    <xf numFmtId="3" fontId="9" fillId="5" borderId="8" xfId="8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5" fillId="3" borderId="2" xfId="7" applyNumberFormat="1" applyFont="1" applyFill="1" applyBorder="1" applyAlignment="1">
      <alignment horizontal="center" vertical="center" wrapText="1"/>
    </xf>
    <xf numFmtId="49" fontId="15" fillId="3" borderId="3" xfId="7" applyNumberFormat="1" applyFont="1" applyFill="1" applyBorder="1" applyAlignment="1">
      <alignment horizontal="center" vertical="center" wrapText="1"/>
    </xf>
    <xf numFmtId="49" fontId="15" fillId="3" borderId="4" xfId="7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15" fillId="3" borderId="1" xfId="7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center" vertical="center" wrapText="1"/>
    </xf>
    <xf numFmtId="49" fontId="9" fillId="3" borderId="4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left" vertical="center" wrapText="1"/>
    </xf>
  </cellXfs>
  <cellStyles count="11">
    <cellStyle name="Normal_Sheet1" xfId="1"/>
    <cellStyle name="Обычный" xfId="0" builtinId="0"/>
    <cellStyle name="Обычный 14" xfId="9"/>
    <cellStyle name="Обычный 19" xfId="7"/>
    <cellStyle name="Обычный 2" xfId="2"/>
    <cellStyle name="Обычный 2 2" xfId="3"/>
    <cellStyle name="Обычный 2 2 5" xfId="8"/>
    <cellStyle name="Обычный 2 3" xfId="4"/>
    <cellStyle name="Обычный 3" xfId="5"/>
    <cellStyle name="Обычный 4" xfId="6"/>
    <cellStyle name="Обычный_Отчет область объемы (факт) на 20.02.201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47</v>
      </c>
      <c r="B3">
        <v>1</v>
      </c>
    </row>
    <row r="4" spans="1:2">
      <c r="A4" t="s">
        <v>48</v>
      </c>
      <c r="B4">
        <v>3</v>
      </c>
    </row>
    <row r="5" spans="1:2">
      <c r="A5" t="s">
        <v>49</v>
      </c>
      <c r="B5">
        <v>4</v>
      </c>
    </row>
    <row r="6" spans="1:2">
      <c r="A6" t="s">
        <v>50</v>
      </c>
      <c r="B6">
        <v>5</v>
      </c>
    </row>
    <row r="7" spans="1:2">
      <c r="A7" t="s">
        <v>51</v>
      </c>
      <c r="B7">
        <v>6</v>
      </c>
    </row>
    <row r="8" spans="1:2">
      <c r="A8" t="s">
        <v>52</v>
      </c>
      <c r="B8">
        <v>1</v>
      </c>
    </row>
    <row r="9" spans="1:2">
      <c r="A9" t="s">
        <v>53</v>
      </c>
      <c r="B9">
        <v>3</v>
      </c>
    </row>
    <row r="10" spans="1:2">
      <c r="A10" t="s">
        <v>54</v>
      </c>
      <c r="B10">
        <v>4</v>
      </c>
    </row>
    <row r="11" spans="1:2">
      <c r="A11" t="s">
        <v>55</v>
      </c>
      <c r="B11">
        <v>5</v>
      </c>
    </row>
    <row r="12" spans="1:2">
      <c r="A12" t="s">
        <v>56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102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14</v>
      </c>
      <c r="B9" s="11">
        <f>SUM(C9:F9)</f>
        <v>813</v>
      </c>
      <c r="C9" s="11">
        <v>183</v>
      </c>
      <c r="D9" s="11">
        <v>249</v>
      </c>
      <c r="E9" s="11">
        <v>172</v>
      </c>
      <c r="F9" s="11">
        <v>209</v>
      </c>
    </row>
    <row r="10" spans="1:6" ht="15.75">
      <c r="A10" s="19" t="s">
        <v>46</v>
      </c>
      <c r="B10" s="15">
        <f>SUM(B$9)</f>
        <v>813</v>
      </c>
      <c r="C10" s="15">
        <f>SUM(C$9)</f>
        <v>183</v>
      </c>
      <c r="D10" s="15">
        <f>SUM(D$9)</f>
        <v>249</v>
      </c>
      <c r="E10" s="15">
        <f>SUM(E$9)</f>
        <v>172</v>
      </c>
      <c r="F10" s="15">
        <f>SUM(F$9)</f>
        <v>209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101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28</v>
      </c>
      <c r="B9" s="11">
        <f>SUM(C9:F9)</f>
        <v>6270</v>
      </c>
      <c r="C9" s="11">
        <v>1385</v>
      </c>
      <c r="D9" s="11">
        <v>1647</v>
      </c>
      <c r="E9" s="11">
        <v>1582</v>
      </c>
      <c r="F9" s="11">
        <v>1656</v>
      </c>
    </row>
    <row r="10" spans="1:6" ht="15.75">
      <c r="A10" s="18" t="s">
        <v>33</v>
      </c>
      <c r="B10" s="11">
        <f>SUM(C10:F10)</f>
        <v>595</v>
      </c>
      <c r="C10" s="11">
        <v>119</v>
      </c>
      <c r="D10" s="11">
        <v>136</v>
      </c>
      <c r="E10" s="11">
        <v>159</v>
      </c>
      <c r="F10" s="11">
        <v>181</v>
      </c>
    </row>
    <row r="11" spans="1:6" ht="15.75">
      <c r="A11" s="18" t="s">
        <v>38</v>
      </c>
      <c r="B11" s="11">
        <f>SUM(C11:F11)</f>
        <v>189</v>
      </c>
      <c r="C11" s="11">
        <v>44</v>
      </c>
      <c r="D11" s="11">
        <v>61</v>
      </c>
      <c r="E11" s="11">
        <v>32</v>
      </c>
      <c r="F11" s="11">
        <v>52</v>
      </c>
    </row>
    <row r="12" spans="1:6" ht="15.75">
      <c r="A12" s="19" t="s">
        <v>46</v>
      </c>
      <c r="B12" s="15">
        <f>SUM(B$9:B11)</f>
        <v>7054</v>
      </c>
      <c r="C12" s="15">
        <f>SUM(C$9:C11)</f>
        <v>1548</v>
      </c>
      <c r="D12" s="15">
        <f>SUM(D$9:D11)</f>
        <v>1844</v>
      </c>
      <c r="E12" s="15">
        <f>SUM(E$9:E11)</f>
        <v>1773</v>
      </c>
      <c r="F12" s="15">
        <f>SUM(F$9:F11)</f>
        <v>1889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100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14</v>
      </c>
      <c r="B9" s="11">
        <f>SUM(C9:F9)</f>
        <v>588</v>
      </c>
      <c r="C9" s="11">
        <v>93</v>
      </c>
      <c r="D9" s="11">
        <v>174</v>
      </c>
      <c r="E9" s="11">
        <v>125</v>
      </c>
      <c r="F9" s="11">
        <v>196</v>
      </c>
    </row>
    <row r="10" spans="1:6" ht="15.75">
      <c r="A10" s="19" t="s">
        <v>46</v>
      </c>
      <c r="B10" s="15">
        <f>SUM(B$9)</f>
        <v>588</v>
      </c>
      <c r="C10" s="15">
        <f>SUM(C$9)</f>
        <v>93</v>
      </c>
      <c r="D10" s="15">
        <f>SUM(D$9)</f>
        <v>174</v>
      </c>
      <c r="E10" s="15">
        <f>SUM(E$9)</f>
        <v>125</v>
      </c>
      <c r="F10" s="15">
        <f>SUM(F$9)</f>
        <v>196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5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99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4" si="0">SUM(C9:F9)</f>
        <v>1371</v>
      </c>
      <c r="C9" s="11">
        <v>343</v>
      </c>
      <c r="D9" s="11">
        <v>331</v>
      </c>
      <c r="E9" s="11">
        <v>336</v>
      </c>
      <c r="F9" s="11">
        <v>361</v>
      </c>
    </row>
    <row r="10" spans="1:6" ht="15.75">
      <c r="A10" s="18" t="s">
        <v>12</v>
      </c>
      <c r="B10" s="11">
        <f t="shared" si="0"/>
        <v>217</v>
      </c>
      <c r="C10" s="11">
        <v>54</v>
      </c>
      <c r="D10" s="11">
        <v>59</v>
      </c>
      <c r="E10" s="11">
        <v>52</v>
      </c>
      <c r="F10" s="11">
        <v>52</v>
      </c>
    </row>
    <row r="11" spans="1:6" ht="15.75">
      <c r="A11" s="18" t="s">
        <v>20</v>
      </c>
      <c r="B11" s="11">
        <f t="shared" si="0"/>
        <v>5648</v>
      </c>
      <c r="C11" s="11">
        <v>1618</v>
      </c>
      <c r="D11" s="11">
        <v>1187</v>
      </c>
      <c r="E11" s="11">
        <v>1410</v>
      </c>
      <c r="F11" s="11">
        <v>1433</v>
      </c>
    </row>
    <row r="12" spans="1:6" ht="15.75">
      <c r="A12" s="18" t="s">
        <v>21</v>
      </c>
      <c r="B12" s="11">
        <f t="shared" si="0"/>
        <v>980</v>
      </c>
      <c r="C12" s="11">
        <v>221</v>
      </c>
      <c r="D12" s="11">
        <v>251</v>
      </c>
      <c r="E12" s="11">
        <v>228</v>
      </c>
      <c r="F12" s="11">
        <v>280</v>
      </c>
    </row>
    <row r="13" spans="1:6" ht="15.75">
      <c r="A13" s="18" t="s">
        <v>22</v>
      </c>
      <c r="B13" s="11">
        <f t="shared" si="0"/>
        <v>655</v>
      </c>
      <c r="C13" s="11">
        <v>157</v>
      </c>
      <c r="D13" s="11">
        <v>151</v>
      </c>
      <c r="E13" s="11">
        <v>149</v>
      </c>
      <c r="F13" s="11">
        <v>198</v>
      </c>
    </row>
    <row r="14" spans="1:6" ht="15.75">
      <c r="A14" s="18" t="s">
        <v>24</v>
      </c>
      <c r="B14" s="11">
        <f t="shared" si="0"/>
        <v>1469</v>
      </c>
      <c r="C14" s="11">
        <v>348</v>
      </c>
      <c r="D14" s="11">
        <v>383</v>
      </c>
      <c r="E14" s="11">
        <v>340</v>
      </c>
      <c r="F14" s="11">
        <v>398</v>
      </c>
    </row>
    <row r="15" spans="1:6" ht="15.75">
      <c r="A15" s="18" t="s">
        <v>25</v>
      </c>
      <c r="B15" s="11">
        <f t="shared" si="0"/>
        <v>1095</v>
      </c>
      <c r="C15" s="11">
        <v>243</v>
      </c>
      <c r="D15" s="11">
        <v>299</v>
      </c>
      <c r="E15" s="11">
        <v>266</v>
      </c>
      <c r="F15" s="11">
        <v>287</v>
      </c>
    </row>
    <row r="16" spans="1:6" ht="15.75">
      <c r="A16" s="18" t="s">
        <v>28</v>
      </c>
      <c r="B16" s="11">
        <f t="shared" si="0"/>
        <v>3386</v>
      </c>
      <c r="C16" s="11">
        <v>834</v>
      </c>
      <c r="D16" s="11">
        <v>878</v>
      </c>
      <c r="E16" s="11">
        <v>831</v>
      </c>
      <c r="F16" s="11">
        <v>843</v>
      </c>
    </row>
    <row r="17" spans="1:6" ht="15.75">
      <c r="A17" s="18" t="s">
        <v>29</v>
      </c>
      <c r="B17" s="11">
        <f t="shared" si="0"/>
        <v>1351</v>
      </c>
      <c r="C17" s="11">
        <v>350</v>
      </c>
      <c r="D17" s="11">
        <v>349</v>
      </c>
      <c r="E17" s="11">
        <v>315</v>
      </c>
      <c r="F17" s="11">
        <v>337</v>
      </c>
    </row>
    <row r="18" spans="1:6" ht="15.75">
      <c r="A18" s="18" t="s">
        <v>35</v>
      </c>
      <c r="B18" s="11">
        <f t="shared" si="0"/>
        <v>230</v>
      </c>
      <c r="C18" s="11">
        <v>58</v>
      </c>
      <c r="D18" s="11">
        <v>62</v>
      </c>
      <c r="E18" s="11">
        <v>43</v>
      </c>
      <c r="F18" s="11">
        <v>67</v>
      </c>
    </row>
    <row r="19" spans="1:6" ht="15.75">
      <c r="A19" s="18" t="s">
        <v>37</v>
      </c>
      <c r="B19" s="11">
        <f t="shared" si="0"/>
        <v>319</v>
      </c>
      <c r="C19" s="11">
        <v>74</v>
      </c>
      <c r="D19" s="11">
        <v>85</v>
      </c>
      <c r="E19" s="11">
        <v>100</v>
      </c>
      <c r="F19" s="11">
        <v>60</v>
      </c>
    </row>
    <row r="20" spans="1:6" ht="15.75">
      <c r="A20" s="18" t="s">
        <v>39</v>
      </c>
      <c r="B20" s="11">
        <f t="shared" si="0"/>
        <v>1843</v>
      </c>
      <c r="C20" s="11">
        <v>423</v>
      </c>
      <c r="D20" s="11">
        <v>492</v>
      </c>
      <c r="E20" s="11">
        <v>478</v>
      </c>
      <c r="F20" s="11">
        <v>450</v>
      </c>
    </row>
    <row r="21" spans="1:6" ht="15.75">
      <c r="A21" s="18" t="s">
        <v>40</v>
      </c>
      <c r="B21" s="11">
        <f t="shared" si="0"/>
        <v>1141</v>
      </c>
      <c r="C21" s="11">
        <v>280</v>
      </c>
      <c r="D21" s="11">
        <v>294</v>
      </c>
      <c r="E21" s="11">
        <v>290</v>
      </c>
      <c r="F21" s="11">
        <v>277</v>
      </c>
    </row>
    <row r="22" spans="1:6" ht="15.75">
      <c r="A22" s="18" t="s">
        <v>41</v>
      </c>
      <c r="B22" s="11">
        <f t="shared" si="0"/>
        <v>1171</v>
      </c>
      <c r="C22" s="11">
        <v>324</v>
      </c>
      <c r="D22" s="11">
        <v>323</v>
      </c>
      <c r="E22" s="11">
        <v>298</v>
      </c>
      <c r="F22" s="11">
        <v>226</v>
      </c>
    </row>
    <row r="23" spans="1:6" ht="15.75">
      <c r="A23" s="18" t="s">
        <v>42</v>
      </c>
      <c r="B23" s="11">
        <f t="shared" si="0"/>
        <v>1391</v>
      </c>
      <c r="C23" s="11">
        <v>325</v>
      </c>
      <c r="D23" s="11">
        <v>341</v>
      </c>
      <c r="E23" s="11">
        <v>356</v>
      </c>
      <c r="F23" s="11">
        <v>369</v>
      </c>
    </row>
    <row r="24" spans="1:6" ht="15.75">
      <c r="A24" s="18" t="s">
        <v>45</v>
      </c>
      <c r="B24" s="11">
        <f t="shared" si="0"/>
        <v>442</v>
      </c>
      <c r="C24" s="11">
        <v>114</v>
      </c>
      <c r="D24" s="11">
        <v>144</v>
      </c>
      <c r="E24" s="11">
        <v>103</v>
      </c>
      <c r="F24" s="11">
        <v>81</v>
      </c>
    </row>
    <row r="25" spans="1:6" ht="15.75">
      <c r="A25" s="19" t="s">
        <v>46</v>
      </c>
      <c r="B25" s="15">
        <f>SUM(B$9:B24)</f>
        <v>22709</v>
      </c>
      <c r="C25" s="15">
        <f>SUM(C$9:C24)</f>
        <v>5766</v>
      </c>
      <c r="D25" s="15">
        <f>SUM(D$9:D24)</f>
        <v>5629</v>
      </c>
      <c r="E25" s="15">
        <f>SUM(E$9:E24)</f>
        <v>5595</v>
      </c>
      <c r="F25" s="15">
        <f>SUM(F$9:F24)</f>
        <v>5719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23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98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 t="shared" ref="B9:B22" si="0">SUM(C9:F9)</f>
        <v>55</v>
      </c>
      <c r="C9" s="11">
        <v>15</v>
      </c>
      <c r="D9" s="11">
        <v>17</v>
      </c>
      <c r="E9" s="11">
        <v>15</v>
      </c>
      <c r="F9" s="11">
        <v>8</v>
      </c>
    </row>
    <row r="10" spans="1:6" ht="15.75">
      <c r="A10" s="18" t="s">
        <v>12</v>
      </c>
      <c r="B10" s="11">
        <f t="shared" si="0"/>
        <v>55</v>
      </c>
      <c r="C10" s="11">
        <v>16</v>
      </c>
      <c r="D10" s="11">
        <v>20</v>
      </c>
      <c r="E10" s="11">
        <v>7</v>
      </c>
      <c r="F10" s="11">
        <v>12</v>
      </c>
    </row>
    <row r="11" spans="1:6" ht="15.75">
      <c r="A11" s="18" t="s">
        <v>15</v>
      </c>
      <c r="B11" s="11">
        <f t="shared" si="0"/>
        <v>144</v>
      </c>
      <c r="C11" s="11">
        <v>41</v>
      </c>
      <c r="D11" s="11">
        <v>37</v>
      </c>
      <c r="E11" s="11">
        <v>25</v>
      </c>
      <c r="F11" s="11">
        <v>41</v>
      </c>
    </row>
    <row r="12" spans="1:6" ht="15.75">
      <c r="A12" s="18" t="s">
        <v>16</v>
      </c>
      <c r="B12" s="11">
        <f t="shared" si="0"/>
        <v>155</v>
      </c>
      <c r="C12" s="11">
        <v>29</v>
      </c>
      <c r="D12" s="11">
        <v>43</v>
      </c>
      <c r="E12" s="11">
        <v>46</v>
      </c>
      <c r="F12" s="11">
        <v>37</v>
      </c>
    </row>
    <row r="13" spans="1:6" ht="15.75">
      <c r="A13" s="18" t="s">
        <v>17</v>
      </c>
      <c r="B13" s="11">
        <f t="shared" si="0"/>
        <v>319</v>
      </c>
      <c r="C13" s="11">
        <v>65</v>
      </c>
      <c r="D13" s="11">
        <v>75</v>
      </c>
      <c r="E13" s="11">
        <v>95</v>
      </c>
      <c r="F13" s="11">
        <v>84</v>
      </c>
    </row>
    <row r="14" spans="1:6" ht="15.75">
      <c r="A14" s="18" t="s">
        <v>18</v>
      </c>
      <c r="B14" s="11">
        <f t="shared" si="0"/>
        <v>815</v>
      </c>
      <c r="C14" s="11">
        <v>202</v>
      </c>
      <c r="D14" s="11">
        <v>195</v>
      </c>
      <c r="E14" s="11">
        <v>199</v>
      </c>
      <c r="F14" s="11">
        <v>219</v>
      </c>
    </row>
    <row r="15" spans="1:6" ht="15.75">
      <c r="A15" s="18" t="s">
        <v>19</v>
      </c>
      <c r="B15" s="11">
        <f t="shared" si="0"/>
        <v>188</v>
      </c>
      <c r="C15" s="11">
        <v>41</v>
      </c>
      <c r="D15" s="11">
        <v>44</v>
      </c>
      <c r="E15" s="11">
        <v>46</v>
      </c>
      <c r="F15" s="11">
        <v>57</v>
      </c>
    </row>
    <row r="16" spans="1:6" ht="15.75">
      <c r="A16" s="18" t="s">
        <v>24</v>
      </c>
      <c r="B16" s="11">
        <f t="shared" si="0"/>
        <v>681</v>
      </c>
      <c r="C16" s="11">
        <v>161</v>
      </c>
      <c r="D16" s="11">
        <v>184</v>
      </c>
      <c r="E16" s="11">
        <v>158</v>
      </c>
      <c r="F16" s="11">
        <v>178</v>
      </c>
    </row>
    <row r="17" spans="1:6" ht="15.75">
      <c r="A17" s="18" t="s">
        <v>26</v>
      </c>
      <c r="B17" s="11">
        <f t="shared" si="0"/>
        <v>413</v>
      </c>
      <c r="C17" s="11">
        <v>91</v>
      </c>
      <c r="D17" s="11">
        <v>94</v>
      </c>
      <c r="E17" s="11">
        <v>119</v>
      </c>
      <c r="F17" s="11">
        <v>109</v>
      </c>
    </row>
    <row r="18" spans="1:6" ht="15.75">
      <c r="A18" s="18" t="s">
        <v>27</v>
      </c>
      <c r="B18" s="11">
        <f t="shared" si="0"/>
        <v>259</v>
      </c>
      <c r="C18" s="11">
        <v>62</v>
      </c>
      <c r="D18" s="11">
        <v>57</v>
      </c>
      <c r="E18" s="11">
        <v>74</v>
      </c>
      <c r="F18" s="11">
        <v>66</v>
      </c>
    </row>
    <row r="19" spans="1:6" ht="15.75">
      <c r="A19" s="18" t="s">
        <v>29</v>
      </c>
      <c r="B19" s="11">
        <f t="shared" si="0"/>
        <v>568</v>
      </c>
      <c r="C19" s="11">
        <v>139</v>
      </c>
      <c r="D19" s="11">
        <v>139</v>
      </c>
      <c r="E19" s="11">
        <v>133</v>
      </c>
      <c r="F19" s="11">
        <v>157</v>
      </c>
    </row>
    <row r="20" spans="1:6" ht="15.75">
      <c r="A20" s="18" t="s">
        <v>31</v>
      </c>
      <c r="B20" s="11">
        <f t="shared" si="0"/>
        <v>3770</v>
      </c>
      <c r="C20" s="11">
        <v>920</v>
      </c>
      <c r="D20" s="11">
        <v>852</v>
      </c>
      <c r="E20" s="11">
        <v>753</v>
      </c>
      <c r="F20" s="11">
        <v>1245</v>
      </c>
    </row>
    <row r="21" spans="1:6" ht="15.75">
      <c r="A21" s="18" t="s">
        <v>34</v>
      </c>
      <c r="B21" s="11">
        <f t="shared" si="0"/>
        <v>94</v>
      </c>
      <c r="C21" s="11">
        <v>26</v>
      </c>
      <c r="D21" s="11">
        <v>23</v>
      </c>
      <c r="E21" s="11">
        <v>22</v>
      </c>
      <c r="F21" s="11">
        <v>23</v>
      </c>
    </row>
    <row r="22" spans="1:6" ht="15.75">
      <c r="A22" s="18" t="s">
        <v>39</v>
      </c>
      <c r="B22" s="11">
        <f t="shared" si="0"/>
        <v>826</v>
      </c>
      <c r="C22" s="11">
        <v>180</v>
      </c>
      <c r="D22" s="11">
        <v>211</v>
      </c>
      <c r="E22" s="11">
        <v>233</v>
      </c>
      <c r="F22" s="11">
        <v>202</v>
      </c>
    </row>
    <row r="23" spans="1:6" ht="15.75">
      <c r="A23" s="19" t="s">
        <v>46</v>
      </c>
      <c r="B23" s="15">
        <f>SUM(B$9:B22)</f>
        <v>8342</v>
      </c>
      <c r="C23" s="15">
        <f>SUM(C$9:C22)</f>
        <v>1988</v>
      </c>
      <c r="D23" s="15">
        <f>SUM(D$9:D22)</f>
        <v>1991</v>
      </c>
      <c r="E23" s="15">
        <f>SUM(E$9:E22)</f>
        <v>1925</v>
      </c>
      <c r="F23" s="15">
        <f>SUM(F$9:F22)</f>
        <v>2438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26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97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9</v>
      </c>
      <c r="B9" s="11">
        <f t="shared" ref="B9:B25" si="0">SUM(C9:F9)</f>
        <v>0</v>
      </c>
      <c r="C9" s="11"/>
      <c r="D9" s="11"/>
      <c r="E9" s="11"/>
      <c r="F9" s="11"/>
    </row>
    <row r="10" spans="1:6" ht="15.75">
      <c r="A10" s="18" t="s">
        <v>10</v>
      </c>
      <c r="B10" s="11">
        <f t="shared" si="0"/>
        <v>896</v>
      </c>
      <c r="C10" s="11">
        <v>213</v>
      </c>
      <c r="D10" s="11">
        <v>151</v>
      </c>
      <c r="E10" s="11">
        <v>311</v>
      </c>
      <c r="F10" s="11">
        <v>221</v>
      </c>
    </row>
    <row r="11" spans="1:6" ht="15.75">
      <c r="A11" s="18" t="s">
        <v>11</v>
      </c>
      <c r="B11" s="11">
        <f t="shared" si="0"/>
        <v>0</v>
      </c>
      <c r="C11" s="11"/>
      <c r="D11" s="11"/>
      <c r="E11" s="11"/>
      <c r="F11" s="11"/>
    </row>
    <row r="12" spans="1:6" ht="15.75">
      <c r="A12" s="18" t="s">
        <v>20</v>
      </c>
      <c r="B12" s="11">
        <f t="shared" si="0"/>
        <v>9304</v>
      </c>
      <c r="C12" s="11">
        <v>2108</v>
      </c>
      <c r="D12" s="11">
        <v>1200</v>
      </c>
      <c r="E12" s="11">
        <v>3634</v>
      </c>
      <c r="F12" s="11">
        <v>2362</v>
      </c>
    </row>
    <row r="13" spans="1:6" ht="15.75">
      <c r="A13" s="18" t="s">
        <v>21</v>
      </c>
      <c r="B13" s="11">
        <f t="shared" si="0"/>
        <v>851</v>
      </c>
      <c r="C13" s="11">
        <v>81</v>
      </c>
      <c r="D13" s="11">
        <v>765</v>
      </c>
      <c r="E13" s="11">
        <v>5</v>
      </c>
      <c r="F13" s="11"/>
    </row>
    <row r="14" spans="1:6" ht="15.75">
      <c r="A14" s="18" t="s">
        <v>22</v>
      </c>
      <c r="B14" s="11">
        <f t="shared" si="0"/>
        <v>0</v>
      </c>
      <c r="C14" s="11"/>
      <c r="D14" s="11"/>
      <c r="E14" s="11"/>
      <c r="F14" s="11"/>
    </row>
    <row r="15" spans="1:6" ht="15.75">
      <c r="A15" s="18" t="s">
        <v>24</v>
      </c>
      <c r="B15" s="11">
        <f t="shared" si="0"/>
        <v>356</v>
      </c>
      <c r="C15" s="11">
        <v>22</v>
      </c>
      <c r="D15" s="11">
        <v>317</v>
      </c>
      <c r="E15" s="11">
        <v>17</v>
      </c>
      <c r="F15" s="11"/>
    </row>
    <row r="16" spans="1:6" ht="15.75">
      <c r="A16" s="18" t="s">
        <v>27</v>
      </c>
      <c r="B16" s="11">
        <f t="shared" si="0"/>
        <v>7</v>
      </c>
      <c r="C16" s="11">
        <v>1</v>
      </c>
      <c r="D16" s="11">
        <v>6</v>
      </c>
      <c r="E16" s="11"/>
      <c r="F16" s="11"/>
    </row>
    <row r="17" spans="1:6" ht="15.75">
      <c r="A17" s="18" t="s">
        <v>28</v>
      </c>
      <c r="B17" s="11">
        <f t="shared" si="0"/>
        <v>0</v>
      </c>
      <c r="C17" s="11"/>
      <c r="D17" s="11"/>
      <c r="E17" s="11"/>
      <c r="F17" s="11"/>
    </row>
    <row r="18" spans="1:6" ht="15.75">
      <c r="A18" s="18" t="s">
        <v>32</v>
      </c>
      <c r="B18" s="11">
        <f t="shared" si="0"/>
        <v>0</v>
      </c>
      <c r="C18" s="11"/>
      <c r="D18" s="11"/>
      <c r="E18" s="11"/>
      <c r="F18" s="11"/>
    </row>
    <row r="19" spans="1:6" ht="15.75">
      <c r="A19" s="18" t="s">
        <v>35</v>
      </c>
      <c r="B19" s="11">
        <f t="shared" si="0"/>
        <v>116</v>
      </c>
      <c r="C19" s="11">
        <v>10</v>
      </c>
      <c r="D19" s="11">
        <v>106</v>
      </c>
      <c r="E19" s="11"/>
      <c r="F19" s="11"/>
    </row>
    <row r="20" spans="1:6" ht="15.75">
      <c r="A20" s="18" t="s">
        <v>38</v>
      </c>
      <c r="B20" s="11">
        <f t="shared" si="0"/>
        <v>0</v>
      </c>
      <c r="C20" s="11"/>
      <c r="D20" s="11"/>
      <c r="E20" s="11"/>
      <c r="F20" s="11"/>
    </row>
    <row r="21" spans="1:6" ht="15.75">
      <c r="A21" s="18" t="s">
        <v>39</v>
      </c>
      <c r="B21" s="11">
        <f t="shared" si="0"/>
        <v>0</v>
      </c>
      <c r="C21" s="11"/>
      <c r="D21" s="11"/>
      <c r="E21" s="11"/>
      <c r="F21" s="11"/>
    </row>
    <row r="22" spans="1:6" ht="15.75">
      <c r="A22" s="18" t="s">
        <v>40</v>
      </c>
      <c r="B22" s="11">
        <f t="shared" si="0"/>
        <v>0</v>
      </c>
      <c r="C22" s="11"/>
      <c r="D22" s="11"/>
      <c r="E22" s="11"/>
      <c r="F22" s="11"/>
    </row>
    <row r="23" spans="1:6" ht="15.75">
      <c r="A23" s="18" t="s">
        <v>41</v>
      </c>
      <c r="B23" s="11">
        <f t="shared" si="0"/>
        <v>0</v>
      </c>
      <c r="C23" s="11"/>
      <c r="D23" s="11"/>
      <c r="E23" s="11"/>
      <c r="F23" s="11"/>
    </row>
    <row r="24" spans="1:6" ht="15.75">
      <c r="A24" s="18" t="s">
        <v>42</v>
      </c>
      <c r="B24" s="11">
        <f t="shared" si="0"/>
        <v>0</v>
      </c>
      <c r="C24" s="11"/>
      <c r="D24" s="11"/>
      <c r="E24" s="11"/>
      <c r="F24" s="11"/>
    </row>
    <row r="25" spans="1:6" ht="15.75">
      <c r="A25" s="18" t="s">
        <v>45</v>
      </c>
      <c r="B25" s="11">
        <f t="shared" si="0"/>
        <v>74</v>
      </c>
      <c r="C25" s="11">
        <v>5</v>
      </c>
      <c r="D25" s="11">
        <v>68</v>
      </c>
      <c r="E25" s="11">
        <v>1</v>
      </c>
      <c r="F25" s="11"/>
    </row>
    <row r="26" spans="1:6" ht="15.75">
      <c r="A26" s="19" t="s">
        <v>46</v>
      </c>
      <c r="B26" s="15">
        <f>SUM(B$9:B25)</f>
        <v>11604</v>
      </c>
      <c r="C26" s="15">
        <f>SUM(C$9:C25)</f>
        <v>2440</v>
      </c>
      <c r="D26" s="15">
        <f>SUM(D$9:D25)</f>
        <v>2613</v>
      </c>
      <c r="E26" s="15">
        <f>SUM(E$9:E25)</f>
        <v>3968</v>
      </c>
      <c r="F26" s="15">
        <f>SUM(F$9:F25)</f>
        <v>2583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96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415</v>
      </c>
      <c r="C9" s="11">
        <v>415</v>
      </c>
      <c r="D9" s="11"/>
      <c r="E9" s="11"/>
      <c r="F9" s="11"/>
    </row>
    <row r="10" spans="1:6" ht="15.75">
      <c r="A10" s="18" t="s">
        <v>35</v>
      </c>
      <c r="B10" s="11">
        <f>SUM(C10:F10)</f>
        <v>61</v>
      </c>
      <c r="C10" s="11">
        <v>9</v>
      </c>
      <c r="D10" s="11">
        <v>23</v>
      </c>
      <c r="E10" s="11">
        <v>16</v>
      </c>
      <c r="F10" s="11">
        <v>13</v>
      </c>
    </row>
    <row r="11" spans="1:6" ht="15.75">
      <c r="A11" s="18" t="s">
        <v>41</v>
      </c>
      <c r="B11" s="11">
        <f>SUM(C11:F11)</f>
        <v>200</v>
      </c>
      <c r="C11" s="11">
        <v>12</v>
      </c>
      <c r="D11" s="11">
        <v>54</v>
      </c>
      <c r="E11" s="11">
        <v>71</v>
      </c>
      <c r="F11" s="11">
        <v>63</v>
      </c>
    </row>
    <row r="12" spans="1:6" ht="15.75">
      <c r="A12" s="18" t="s">
        <v>42</v>
      </c>
      <c r="B12" s="11">
        <f>SUM(C12:F12)</f>
        <v>1231</v>
      </c>
      <c r="C12" s="11">
        <v>144</v>
      </c>
      <c r="D12" s="11">
        <v>338</v>
      </c>
      <c r="E12" s="11">
        <v>349</v>
      </c>
      <c r="F12" s="11">
        <v>400</v>
      </c>
    </row>
    <row r="13" spans="1:6" ht="15.75">
      <c r="A13" s="18" t="s">
        <v>43</v>
      </c>
      <c r="B13" s="11">
        <f>SUM(C13:F13)</f>
        <v>66</v>
      </c>
      <c r="C13" s="11">
        <v>19</v>
      </c>
      <c r="D13" s="11">
        <v>23</v>
      </c>
      <c r="E13" s="11">
        <v>14</v>
      </c>
      <c r="F13" s="11">
        <v>10</v>
      </c>
    </row>
    <row r="14" spans="1:6" ht="15.75">
      <c r="A14" s="19" t="s">
        <v>46</v>
      </c>
      <c r="B14" s="15">
        <f>SUM(B$9:B13)</f>
        <v>1973</v>
      </c>
      <c r="C14" s="15">
        <f>SUM(C$9:C13)</f>
        <v>599</v>
      </c>
      <c r="D14" s="15">
        <f>SUM(D$9:D13)</f>
        <v>438</v>
      </c>
      <c r="E14" s="15">
        <f>SUM(E$9:E13)</f>
        <v>450</v>
      </c>
      <c r="F14" s="15">
        <f>SUM(F$9:F13)</f>
        <v>486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95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94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1548</v>
      </c>
      <c r="C9" s="11">
        <v>408</v>
      </c>
      <c r="D9" s="11">
        <v>435</v>
      </c>
      <c r="E9" s="11">
        <v>350</v>
      </c>
      <c r="F9" s="11">
        <v>355</v>
      </c>
    </row>
    <row r="10" spans="1:6" ht="15.75">
      <c r="A10" s="19" t="s">
        <v>46</v>
      </c>
      <c r="B10" s="15">
        <f>SUM(B$9)</f>
        <v>1548</v>
      </c>
      <c r="C10" s="15">
        <f>SUM(C$9)</f>
        <v>408</v>
      </c>
      <c r="D10" s="15">
        <f>SUM(D$9)</f>
        <v>435</v>
      </c>
      <c r="E10" s="15">
        <f>SUM(E$9)</f>
        <v>350</v>
      </c>
      <c r="F10" s="15">
        <f>SUM(F$9)</f>
        <v>355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93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2093</v>
      </c>
      <c r="C9" s="11">
        <v>503</v>
      </c>
      <c r="D9" s="11">
        <v>681</v>
      </c>
      <c r="E9" s="11">
        <v>509</v>
      </c>
      <c r="F9" s="11">
        <v>400</v>
      </c>
    </row>
    <row r="10" spans="1:6" ht="15.75">
      <c r="A10" s="19" t="s">
        <v>46</v>
      </c>
      <c r="B10" s="15">
        <f>SUM(B$9)</f>
        <v>2093</v>
      </c>
      <c r="C10" s="15">
        <f>SUM(C$9)</f>
        <v>503</v>
      </c>
      <c r="D10" s="15">
        <f>SUM(D$9)</f>
        <v>681</v>
      </c>
      <c r="E10" s="15">
        <f>SUM(E$9)</f>
        <v>509</v>
      </c>
      <c r="F10" s="15">
        <f>SUM(F$9)</f>
        <v>400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"/>
  <sheetViews>
    <sheetView tabSelected="1" workbookViewId="0">
      <pane xSplit="1" ySplit="6" topLeftCell="B7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G2"/>
    </sheetView>
  </sheetViews>
  <sheetFormatPr defaultRowHeight="15.75"/>
  <cols>
    <col min="1" max="1" width="66.5" style="36" customWidth="1"/>
    <col min="2" max="2" width="15.33203125" style="63" customWidth="1"/>
    <col min="3" max="3" width="19.83203125" style="63" customWidth="1"/>
    <col min="4" max="4" width="14.6640625" style="63" customWidth="1"/>
    <col min="5" max="5" width="15" style="64" customWidth="1"/>
    <col min="6" max="7" width="15" style="63" customWidth="1"/>
    <col min="8" max="8" width="16.33203125" style="36" customWidth="1"/>
    <col min="9" max="16384" width="9.33203125" style="36"/>
  </cols>
  <sheetData>
    <row r="2" spans="1:7" ht="104.25" customHeight="1">
      <c r="A2" s="65" t="s">
        <v>230</v>
      </c>
      <c r="B2" s="65"/>
      <c r="C2" s="65"/>
      <c r="D2" s="65"/>
      <c r="E2" s="65"/>
      <c r="F2" s="65"/>
      <c r="G2" s="65"/>
    </row>
    <row r="3" spans="1:7" ht="15.75" customHeight="1">
      <c r="A3" s="66" t="s">
        <v>165</v>
      </c>
      <c r="B3" s="67" t="s">
        <v>166</v>
      </c>
      <c r="C3" s="67" t="s">
        <v>167</v>
      </c>
      <c r="D3" s="67"/>
      <c r="E3" s="67"/>
      <c r="F3" s="67"/>
      <c r="G3" s="67"/>
    </row>
    <row r="4" spans="1:7" ht="31.5">
      <c r="A4" s="66"/>
      <c r="B4" s="67"/>
      <c r="C4" s="37" t="s">
        <v>23</v>
      </c>
      <c r="D4" s="68" t="s">
        <v>28</v>
      </c>
      <c r="E4" s="69"/>
      <c r="F4" s="70"/>
      <c r="G4" s="37" t="s">
        <v>168</v>
      </c>
    </row>
    <row r="5" spans="1:7" ht="49.5" customHeight="1">
      <c r="A5" s="38"/>
      <c r="B5" s="39" t="s">
        <v>169</v>
      </c>
      <c r="C5" s="40" t="s">
        <v>169</v>
      </c>
      <c r="D5" s="40" t="s">
        <v>170</v>
      </c>
      <c r="E5" s="41" t="s">
        <v>171</v>
      </c>
      <c r="F5" s="40" t="s">
        <v>172</v>
      </c>
      <c r="G5" s="40" t="s">
        <v>169</v>
      </c>
    </row>
    <row r="6" spans="1:7" s="44" customFormat="1">
      <c r="A6" s="42" t="s">
        <v>173</v>
      </c>
      <c r="B6" s="43">
        <f t="shared" ref="B6:G6" si="0">SUM(B7:B32)</f>
        <v>56829</v>
      </c>
      <c r="C6" s="43">
        <f t="shared" si="0"/>
        <v>2093</v>
      </c>
      <c r="D6" s="43">
        <f t="shared" si="0"/>
        <v>0</v>
      </c>
      <c r="E6" s="43">
        <f t="shared" si="0"/>
        <v>0</v>
      </c>
      <c r="F6" s="43">
        <f t="shared" si="0"/>
        <v>0</v>
      </c>
      <c r="G6" s="43">
        <f t="shared" si="0"/>
        <v>0</v>
      </c>
    </row>
    <row r="7" spans="1:7" s="44" customFormat="1">
      <c r="A7" s="45" t="s">
        <v>174</v>
      </c>
      <c r="B7" s="46">
        <v>2845</v>
      </c>
      <c r="C7" s="47"/>
      <c r="D7" s="47"/>
      <c r="E7" s="47"/>
      <c r="F7" s="47"/>
      <c r="G7" s="47"/>
    </row>
    <row r="8" spans="1:7" s="44" customFormat="1">
      <c r="A8" s="45" t="s">
        <v>175</v>
      </c>
      <c r="B8" s="46">
        <v>1484</v>
      </c>
      <c r="C8" s="47"/>
      <c r="D8" s="47"/>
      <c r="E8" s="47"/>
      <c r="F8" s="47"/>
      <c r="G8" s="47"/>
    </row>
    <row r="9" spans="1:7" s="44" customFormat="1">
      <c r="A9" s="45" t="s">
        <v>176</v>
      </c>
      <c r="B9" s="46">
        <v>2426</v>
      </c>
      <c r="C9" s="47"/>
      <c r="D9" s="47"/>
      <c r="E9" s="47"/>
      <c r="F9" s="47"/>
      <c r="G9" s="47"/>
    </row>
    <row r="10" spans="1:7" s="44" customFormat="1">
      <c r="A10" s="45" t="s">
        <v>177</v>
      </c>
      <c r="B10" s="46">
        <v>830</v>
      </c>
      <c r="C10" s="47"/>
      <c r="D10" s="47"/>
      <c r="E10" s="47"/>
      <c r="F10" s="47"/>
      <c r="G10" s="47"/>
    </row>
    <row r="11" spans="1:7" s="44" customFormat="1">
      <c r="A11" s="45" t="s">
        <v>178</v>
      </c>
      <c r="B11" s="46">
        <v>6946</v>
      </c>
      <c r="C11" s="47"/>
      <c r="D11" s="47"/>
      <c r="E11" s="47"/>
      <c r="F11" s="47"/>
      <c r="G11" s="47"/>
    </row>
    <row r="12" spans="1:7" s="44" customFormat="1">
      <c r="A12" s="45" t="s">
        <v>179</v>
      </c>
      <c r="B12" s="46">
        <v>2164</v>
      </c>
      <c r="C12" s="47"/>
      <c r="D12" s="47"/>
      <c r="E12" s="47"/>
      <c r="F12" s="47"/>
      <c r="G12" s="47"/>
    </row>
    <row r="13" spans="1:7" s="44" customFormat="1">
      <c r="A13" s="45" t="s">
        <v>180</v>
      </c>
      <c r="B13" s="46">
        <v>1152</v>
      </c>
      <c r="C13" s="47"/>
      <c r="D13" s="47"/>
      <c r="E13" s="47"/>
      <c r="F13" s="47"/>
      <c r="G13" s="47"/>
    </row>
    <row r="14" spans="1:7" s="44" customFormat="1">
      <c r="A14" s="45" t="s">
        <v>181</v>
      </c>
      <c r="B14" s="46">
        <v>1489</v>
      </c>
      <c r="C14" s="47"/>
      <c r="D14" s="47"/>
      <c r="E14" s="47"/>
      <c r="F14" s="47"/>
      <c r="G14" s="47"/>
    </row>
    <row r="15" spans="1:7" s="44" customFormat="1">
      <c r="A15" s="45" t="s">
        <v>182</v>
      </c>
      <c r="B15" s="46">
        <v>2589</v>
      </c>
      <c r="C15" s="47"/>
      <c r="D15" s="47"/>
      <c r="E15" s="47"/>
      <c r="F15" s="47"/>
      <c r="G15" s="47"/>
    </row>
    <row r="16" spans="1:7" s="44" customFormat="1">
      <c r="A16" s="45" t="s">
        <v>183</v>
      </c>
      <c r="B16" s="46">
        <v>3857</v>
      </c>
      <c r="C16" s="47"/>
      <c r="D16" s="47"/>
      <c r="E16" s="47"/>
      <c r="F16" s="47"/>
      <c r="G16" s="47"/>
    </row>
    <row r="17" spans="1:7" s="44" customFormat="1">
      <c r="A17" s="45" t="s">
        <v>184</v>
      </c>
      <c r="B17" s="46">
        <v>1159</v>
      </c>
      <c r="C17" s="47"/>
      <c r="D17" s="47"/>
      <c r="E17" s="47"/>
      <c r="F17" s="47"/>
      <c r="G17" s="47"/>
    </row>
    <row r="18" spans="1:7" s="44" customFormat="1">
      <c r="A18" s="45" t="s">
        <v>185</v>
      </c>
      <c r="B18" s="46">
        <v>1176</v>
      </c>
      <c r="C18" s="47"/>
      <c r="D18" s="47"/>
      <c r="E18" s="47"/>
      <c r="F18" s="47"/>
      <c r="G18" s="47"/>
    </row>
    <row r="19" spans="1:7" s="44" customFormat="1">
      <c r="A19" s="45" t="s">
        <v>186</v>
      </c>
      <c r="B19" s="46">
        <v>2315</v>
      </c>
      <c r="C19" s="47"/>
      <c r="D19" s="47"/>
      <c r="E19" s="47"/>
      <c r="F19" s="47"/>
      <c r="G19" s="47"/>
    </row>
    <row r="20" spans="1:7" s="44" customFormat="1">
      <c r="A20" s="45" t="s">
        <v>187</v>
      </c>
      <c r="B20" s="46">
        <v>988</v>
      </c>
      <c r="C20" s="47"/>
      <c r="D20" s="47"/>
      <c r="E20" s="47"/>
      <c r="F20" s="47"/>
      <c r="G20" s="47"/>
    </row>
    <row r="21" spans="1:7" s="44" customFormat="1">
      <c r="A21" s="45" t="s">
        <v>188</v>
      </c>
      <c r="B21" s="46">
        <v>2213</v>
      </c>
      <c r="C21" s="47"/>
      <c r="D21" s="47"/>
      <c r="E21" s="47"/>
      <c r="F21" s="47"/>
      <c r="G21" s="47"/>
    </row>
    <row r="22" spans="1:7" s="44" customFormat="1">
      <c r="A22" s="45" t="s">
        <v>189</v>
      </c>
      <c r="B22" s="46">
        <v>1251</v>
      </c>
      <c r="C22" s="47"/>
      <c r="D22" s="47"/>
      <c r="E22" s="47"/>
      <c r="F22" s="47"/>
      <c r="G22" s="47"/>
    </row>
    <row r="23" spans="1:7" s="44" customFormat="1">
      <c r="A23" s="45" t="s">
        <v>190</v>
      </c>
      <c r="B23" s="46">
        <v>4325</v>
      </c>
      <c r="C23" s="47"/>
      <c r="D23" s="47"/>
      <c r="E23" s="47"/>
      <c r="F23" s="47"/>
      <c r="G23" s="47"/>
    </row>
    <row r="24" spans="1:7" s="44" customFormat="1">
      <c r="A24" s="45" t="s">
        <v>191</v>
      </c>
      <c r="B24" s="46">
        <v>1071</v>
      </c>
      <c r="C24" s="47"/>
      <c r="D24" s="47"/>
      <c r="E24" s="47"/>
      <c r="F24" s="47"/>
      <c r="G24" s="47"/>
    </row>
    <row r="25" spans="1:7" s="44" customFormat="1">
      <c r="A25" s="45" t="s">
        <v>192</v>
      </c>
      <c r="B25" s="46">
        <v>1546</v>
      </c>
      <c r="C25" s="47"/>
      <c r="D25" s="47"/>
      <c r="E25" s="47"/>
      <c r="F25" s="47"/>
      <c r="G25" s="47"/>
    </row>
    <row r="26" spans="1:7" s="44" customFormat="1">
      <c r="A26" s="45" t="s">
        <v>193</v>
      </c>
      <c r="B26" s="46">
        <v>3829</v>
      </c>
      <c r="C26" s="47"/>
      <c r="D26" s="47"/>
      <c r="E26" s="47"/>
      <c r="F26" s="47"/>
      <c r="G26" s="47"/>
    </row>
    <row r="27" spans="1:7" s="44" customFormat="1">
      <c r="A27" s="45" t="s">
        <v>194</v>
      </c>
      <c r="B27" s="46">
        <v>969</v>
      </c>
      <c r="C27" s="47"/>
      <c r="D27" s="47"/>
      <c r="E27" s="47"/>
      <c r="F27" s="47"/>
      <c r="G27" s="47"/>
    </row>
    <row r="28" spans="1:7" s="44" customFormat="1">
      <c r="A28" s="45" t="s">
        <v>195</v>
      </c>
      <c r="B28" s="46">
        <v>1841</v>
      </c>
      <c r="C28" s="47"/>
      <c r="D28" s="47"/>
      <c r="E28" s="47"/>
      <c r="F28" s="47"/>
      <c r="G28" s="47"/>
    </row>
    <row r="29" spans="1:7" s="44" customFormat="1">
      <c r="A29" s="45" t="s">
        <v>196</v>
      </c>
      <c r="B29" s="46">
        <v>1279</v>
      </c>
      <c r="C29" s="47"/>
      <c r="D29" s="47"/>
      <c r="E29" s="47"/>
      <c r="F29" s="47"/>
      <c r="G29" s="47"/>
    </row>
    <row r="30" spans="1:7" s="44" customFormat="1">
      <c r="A30" s="45" t="s">
        <v>197</v>
      </c>
      <c r="B30" s="46">
        <v>1536</v>
      </c>
      <c r="C30" s="47"/>
      <c r="D30" s="47"/>
      <c r="E30" s="47"/>
      <c r="F30" s="47"/>
      <c r="G30" s="47"/>
    </row>
    <row r="31" spans="1:7" s="44" customFormat="1">
      <c r="A31" s="45" t="s">
        <v>198</v>
      </c>
      <c r="B31" s="46">
        <v>3456</v>
      </c>
      <c r="C31" s="47"/>
      <c r="D31" s="47"/>
      <c r="E31" s="47"/>
      <c r="F31" s="47"/>
      <c r="G31" s="47"/>
    </row>
    <row r="32" spans="1:7" s="44" customFormat="1">
      <c r="A32" s="45" t="s">
        <v>131</v>
      </c>
      <c r="B32" s="47">
        <v>2093</v>
      </c>
      <c r="C32" s="46">
        <v>2093</v>
      </c>
      <c r="D32" s="47"/>
      <c r="E32" s="47"/>
      <c r="F32" s="47"/>
      <c r="G32" s="47"/>
    </row>
    <row r="33" spans="1:7" s="44" customFormat="1">
      <c r="A33" s="42" t="s">
        <v>199</v>
      </c>
      <c r="B33" s="43">
        <f t="shared" ref="B33:G33" si="1">SUM(B34:B39)</f>
        <v>21553</v>
      </c>
      <c r="C33" s="43">
        <f t="shared" si="1"/>
        <v>1548</v>
      </c>
      <c r="D33" s="43">
        <f t="shared" si="1"/>
        <v>0</v>
      </c>
      <c r="E33" s="43">
        <f t="shared" si="1"/>
        <v>0</v>
      </c>
      <c r="F33" s="43">
        <f t="shared" si="1"/>
        <v>0</v>
      </c>
      <c r="G33" s="43">
        <f t="shared" si="1"/>
        <v>170</v>
      </c>
    </row>
    <row r="34" spans="1:7" s="49" customFormat="1">
      <c r="A34" s="48" t="s">
        <v>200</v>
      </c>
      <c r="B34" s="47">
        <f>11604+G34</f>
        <v>11623</v>
      </c>
      <c r="C34" s="47"/>
      <c r="D34" s="47"/>
      <c r="E34" s="47"/>
      <c r="F34" s="47"/>
      <c r="G34" s="47">
        <v>19</v>
      </c>
    </row>
    <row r="35" spans="1:7" s="49" customFormat="1">
      <c r="A35" s="48" t="s">
        <v>201</v>
      </c>
      <c r="B35" s="47">
        <v>1973</v>
      </c>
      <c r="C35" s="47"/>
      <c r="D35" s="47"/>
      <c r="E35" s="47"/>
      <c r="F35" s="47"/>
      <c r="G35" s="47"/>
    </row>
    <row r="36" spans="1:7" s="49" customFormat="1">
      <c r="A36" s="48" t="s">
        <v>202</v>
      </c>
      <c r="B36" s="47">
        <f>6229+G36</f>
        <v>6376</v>
      </c>
      <c r="C36" s="47"/>
      <c r="D36" s="47"/>
      <c r="E36" s="47"/>
      <c r="F36" s="47"/>
      <c r="G36" s="47">
        <v>147</v>
      </c>
    </row>
    <row r="37" spans="1:7" s="49" customFormat="1" ht="29.25" customHeight="1">
      <c r="A37" s="48" t="s">
        <v>203</v>
      </c>
      <c r="B37" s="47">
        <v>29</v>
      </c>
      <c r="C37" s="47"/>
      <c r="D37" s="47"/>
      <c r="E37" s="47"/>
      <c r="F37" s="47"/>
      <c r="G37" s="47"/>
    </row>
    <row r="38" spans="1:7" s="49" customFormat="1">
      <c r="A38" s="48" t="s">
        <v>204</v>
      </c>
      <c r="B38" s="47">
        <v>1548</v>
      </c>
      <c r="C38" s="47">
        <v>1548</v>
      </c>
      <c r="D38" s="47"/>
      <c r="E38" s="47"/>
      <c r="F38" s="47"/>
      <c r="G38" s="47"/>
    </row>
    <row r="39" spans="1:7" s="49" customFormat="1" ht="31.5">
      <c r="A39" s="48" t="s">
        <v>205</v>
      </c>
      <c r="B39" s="47">
        <v>4</v>
      </c>
      <c r="C39" s="47"/>
      <c r="D39" s="47"/>
      <c r="E39" s="47"/>
      <c r="F39" s="47"/>
      <c r="G39" s="47">
        <v>4</v>
      </c>
    </row>
    <row r="40" spans="1:7" s="49" customFormat="1" ht="29.25" customHeight="1">
      <c r="A40" s="50" t="s">
        <v>206</v>
      </c>
      <c r="B40" s="51">
        <f t="shared" ref="B40:G40" si="2">SUM(B41:B44)</f>
        <v>26832</v>
      </c>
      <c r="C40" s="51">
        <f t="shared" si="2"/>
        <v>762</v>
      </c>
      <c r="D40" s="51">
        <f t="shared" si="2"/>
        <v>0</v>
      </c>
      <c r="E40" s="51">
        <f t="shared" si="2"/>
        <v>0</v>
      </c>
      <c r="F40" s="51">
        <f t="shared" si="2"/>
        <v>0</v>
      </c>
      <c r="G40" s="51">
        <f t="shared" si="2"/>
        <v>499</v>
      </c>
    </row>
    <row r="41" spans="1:7" s="49" customFormat="1">
      <c r="A41" s="48" t="s">
        <v>207</v>
      </c>
      <c r="B41" s="47">
        <f>13395+G41+345</f>
        <v>14239</v>
      </c>
      <c r="C41" s="47"/>
      <c r="D41" s="47"/>
      <c r="E41" s="47"/>
      <c r="F41" s="47"/>
      <c r="G41" s="47">
        <v>499</v>
      </c>
    </row>
    <row r="42" spans="1:7" s="49" customFormat="1">
      <c r="A42" s="48" t="s">
        <v>208</v>
      </c>
      <c r="B42" s="47">
        <f>7412+150+G42</f>
        <v>7562</v>
      </c>
      <c r="C42" s="47"/>
      <c r="D42" s="47"/>
      <c r="E42" s="47"/>
      <c r="F42" s="47"/>
      <c r="G42" s="47"/>
    </row>
    <row r="43" spans="1:7" s="49" customFormat="1">
      <c r="A43" s="48" t="s">
        <v>209</v>
      </c>
      <c r="B43" s="47">
        <f>4400-131</f>
        <v>4269</v>
      </c>
      <c r="C43" s="47"/>
      <c r="D43" s="47"/>
      <c r="E43" s="47"/>
      <c r="F43" s="47"/>
      <c r="G43" s="47"/>
    </row>
    <row r="44" spans="1:7" s="49" customFormat="1" ht="29.25" customHeight="1">
      <c r="A44" s="48" t="s">
        <v>210</v>
      </c>
      <c r="B44" s="47">
        <v>762</v>
      </c>
      <c r="C44" s="47">
        <v>762</v>
      </c>
      <c r="D44" s="47"/>
      <c r="E44" s="47"/>
      <c r="F44" s="47"/>
      <c r="G44" s="47"/>
    </row>
    <row r="45" spans="1:7" s="49" customFormat="1" ht="29.25" customHeight="1">
      <c r="A45" s="50" t="s">
        <v>211</v>
      </c>
      <c r="B45" s="43">
        <f t="shared" ref="B45:G45" si="3">SUM(B46:B55)</f>
        <v>92899</v>
      </c>
      <c r="C45" s="43">
        <f t="shared" si="3"/>
        <v>285</v>
      </c>
      <c r="D45" s="43">
        <f t="shared" si="3"/>
        <v>10105</v>
      </c>
      <c r="E45" s="51">
        <f t="shared" si="3"/>
        <v>813</v>
      </c>
      <c r="F45" s="43">
        <f t="shared" si="3"/>
        <v>10918</v>
      </c>
      <c r="G45" s="43">
        <f t="shared" si="3"/>
        <v>4358</v>
      </c>
    </row>
    <row r="46" spans="1:7" s="49" customFormat="1" ht="31.5">
      <c r="A46" s="48" t="s">
        <v>117</v>
      </c>
      <c r="B46" s="47">
        <f>25436+G46</f>
        <v>27328</v>
      </c>
      <c r="C46" s="47"/>
      <c r="D46" s="47">
        <v>945</v>
      </c>
      <c r="E46" s="47">
        <v>68</v>
      </c>
      <c r="F46" s="47">
        <f>D46+E46</f>
        <v>1013</v>
      </c>
      <c r="G46" s="47">
        <v>1892</v>
      </c>
    </row>
    <row r="47" spans="1:7" s="49" customFormat="1" ht="31.5">
      <c r="A47" s="48" t="s">
        <v>153</v>
      </c>
      <c r="B47" s="47">
        <f>22549+G47+160</f>
        <v>24185</v>
      </c>
      <c r="C47" s="47"/>
      <c r="D47" s="47">
        <v>2815</v>
      </c>
      <c r="E47" s="47">
        <v>419</v>
      </c>
      <c r="F47" s="47">
        <f>D47+E47</f>
        <v>3234</v>
      </c>
      <c r="G47" s="47">
        <v>1476</v>
      </c>
    </row>
    <row r="48" spans="1:7" s="49" customFormat="1" ht="31.5">
      <c r="A48" s="48" t="s">
        <v>212</v>
      </c>
      <c r="B48" s="47">
        <f>13900+G48</f>
        <v>14026</v>
      </c>
      <c r="C48" s="47">
        <v>285</v>
      </c>
      <c r="D48" s="47">
        <v>399</v>
      </c>
      <c r="E48" s="47">
        <v>1</v>
      </c>
      <c r="F48" s="47">
        <f>D48+E48</f>
        <v>400</v>
      </c>
      <c r="G48" s="47">
        <v>126</v>
      </c>
    </row>
    <row r="49" spans="1:8" s="49" customFormat="1">
      <c r="A49" s="48" t="s">
        <v>213</v>
      </c>
      <c r="B49" s="47">
        <f>8342+G49</f>
        <v>8460</v>
      </c>
      <c r="C49" s="47"/>
      <c r="D49" s="47">
        <v>32</v>
      </c>
      <c r="E49" s="47">
        <v>26</v>
      </c>
      <c r="F49" s="47">
        <f>D49+E49</f>
        <v>58</v>
      </c>
      <c r="G49" s="47">
        <v>118</v>
      </c>
    </row>
    <row r="50" spans="1:8" s="49" customFormat="1" ht="33.75" customHeight="1">
      <c r="A50" s="48" t="s">
        <v>214</v>
      </c>
      <c r="B50" s="47">
        <f>7054+G50</f>
        <v>7357</v>
      </c>
      <c r="C50" s="47"/>
      <c r="D50" s="47">
        <v>5914</v>
      </c>
      <c r="E50" s="47">
        <v>299</v>
      </c>
      <c r="F50" s="47">
        <f>D50+E50</f>
        <v>6213</v>
      </c>
      <c r="G50" s="47">
        <v>303</v>
      </c>
    </row>
    <row r="51" spans="1:8" s="49" customFormat="1" ht="31.5">
      <c r="A51" s="48" t="s">
        <v>215</v>
      </c>
      <c r="B51" s="47">
        <f>813+G51</f>
        <v>863</v>
      </c>
      <c r="C51" s="47"/>
      <c r="D51" s="47"/>
      <c r="E51" s="47"/>
      <c r="F51" s="47"/>
      <c r="G51" s="47">
        <v>50</v>
      </c>
    </row>
    <row r="52" spans="1:8" s="49" customFormat="1" ht="31.5">
      <c r="A52" s="48" t="s">
        <v>216</v>
      </c>
      <c r="B52" s="47">
        <f>588+G52</f>
        <v>590</v>
      </c>
      <c r="C52" s="47"/>
      <c r="D52" s="47"/>
      <c r="E52" s="47"/>
      <c r="F52" s="47"/>
      <c r="G52" s="47">
        <v>2</v>
      </c>
    </row>
    <row r="53" spans="1:8" s="49" customFormat="1" ht="31.5">
      <c r="A53" s="48" t="s">
        <v>217</v>
      </c>
      <c r="B53" s="47">
        <f>4722+G53</f>
        <v>5106</v>
      </c>
      <c r="C53" s="47"/>
      <c r="D53" s="47"/>
      <c r="E53" s="47"/>
      <c r="F53" s="47"/>
      <c r="G53" s="47">
        <v>384</v>
      </c>
    </row>
    <row r="54" spans="1:8" s="49" customFormat="1" ht="31.5">
      <c r="A54" s="48" t="s">
        <v>218</v>
      </c>
      <c r="B54" s="47">
        <v>3946</v>
      </c>
      <c r="C54" s="47"/>
      <c r="D54" s="47"/>
      <c r="E54" s="47"/>
      <c r="F54" s="47"/>
      <c r="G54" s="47"/>
    </row>
    <row r="55" spans="1:8" s="49" customFormat="1" ht="31.5">
      <c r="A55" s="48" t="s">
        <v>219</v>
      </c>
      <c r="B55" s="47">
        <f>1031+G55</f>
        <v>1038</v>
      </c>
      <c r="C55" s="47"/>
      <c r="D55" s="47"/>
      <c r="E55" s="47"/>
      <c r="F55" s="47"/>
      <c r="G55" s="47">
        <v>7</v>
      </c>
    </row>
    <row r="56" spans="1:8" s="49" customFormat="1" ht="29.25" customHeight="1">
      <c r="A56" s="50" t="s">
        <v>220</v>
      </c>
      <c r="B56" s="51">
        <f t="shared" ref="B56:G56" si="4">B6+B33+B40+B45</f>
        <v>198113</v>
      </c>
      <c r="C56" s="51">
        <f t="shared" si="4"/>
        <v>4688</v>
      </c>
      <c r="D56" s="51">
        <f t="shared" si="4"/>
        <v>10105</v>
      </c>
      <c r="E56" s="51">
        <f t="shared" si="4"/>
        <v>813</v>
      </c>
      <c r="F56" s="51">
        <f t="shared" si="4"/>
        <v>10918</v>
      </c>
      <c r="G56" s="51">
        <f t="shared" si="4"/>
        <v>5027</v>
      </c>
    </row>
    <row r="57" spans="1:8" s="49" customFormat="1" ht="31.5">
      <c r="A57" s="48" t="s">
        <v>221</v>
      </c>
      <c r="B57" s="47">
        <v>8</v>
      </c>
      <c r="C57" s="47">
        <v>8</v>
      </c>
      <c r="D57" s="47"/>
      <c r="E57" s="47"/>
      <c r="F57" s="47"/>
      <c r="G57" s="47"/>
    </row>
    <row r="58" spans="1:8" s="49" customFormat="1">
      <c r="A58" s="48" t="s">
        <v>222</v>
      </c>
      <c r="B58" s="47">
        <f>G58</f>
        <v>455</v>
      </c>
      <c r="C58" s="47"/>
      <c r="D58" s="47"/>
      <c r="E58" s="47">
        <v>1</v>
      </c>
      <c r="F58" s="47">
        <f>D58+E58</f>
        <v>1</v>
      </c>
      <c r="G58" s="47">
        <v>455</v>
      </c>
    </row>
    <row r="59" spans="1:8" s="49" customFormat="1" ht="33" customHeight="1">
      <c r="A59" s="48" t="s">
        <v>223</v>
      </c>
      <c r="B59" s="47">
        <v>756</v>
      </c>
      <c r="C59" s="47"/>
      <c r="D59" s="47"/>
      <c r="E59" s="47"/>
      <c r="F59" s="47"/>
      <c r="G59" s="47"/>
    </row>
    <row r="60" spans="1:8" s="49" customFormat="1" ht="31.5">
      <c r="A60" s="50" t="s">
        <v>224</v>
      </c>
      <c r="B60" s="52">
        <f t="shared" ref="B60:G60" si="5">SUM(B57:B59)</f>
        <v>1219</v>
      </c>
      <c r="C60" s="52">
        <f t="shared" si="5"/>
        <v>8</v>
      </c>
      <c r="D60" s="52">
        <f t="shared" si="5"/>
        <v>0</v>
      </c>
      <c r="E60" s="52">
        <f t="shared" si="5"/>
        <v>1</v>
      </c>
      <c r="F60" s="52">
        <f t="shared" si="5"/>
        <v>1</v>
      </c>
      <c r="G60" s="52">
        <f t="shared" si="5"/>
        <v>455</v>
      </c>
    </row>
    <row r="61" spans="1:8" s="49" customFormat="1">
      <c r="A61" s="50" t="s">
        <v>225</v>
      </c>
      <c r="B61" s="51">
        <f t="shared" ref="B61:G61" si="6">B56+B60</f>
        <v>199332</v>
      </c>
      <c r="C61" s="51">
        <f t="shared" si="6"/>
        <v>4696</v>
      </c>
      <c r="D61" s="51">
        <f t="shared" si="6"/>
        <v>10105</v>
      </c>
      <c r="E61" s="51">
        <f t="shared" si="6"/>
        <v>814</v>
      </c>
      <c r="F61" s="51">
        <f t="shared" si="6"/>
        <v>10919</v>
      </c>
      <c r="G61" s="51">
        <f t="shared" si="6"/>
        <v>5482</v>
      </c>
      <c r="H61" s="53"/>
    </row>
    <row r="62" spans="1:8" s="56" customFormat="1" ht="31.5">
      <c r="A62" s="54" t="s">
        <v>226</v>
      </c>
      <c r="B62" s="55">
        <v>5000</v>
      </c>
      <c r="C62" s="55">
        <v>625</v>
      </c>
      <c r="D62" s="55">
        <v>122</v>
      </c>
      <c r="E62" s="55">
        <v>264</v>
      </c>
      <c r="F62" s="55">
        <f>D62+E62</f>
        <v>386</v>
      </c>
      <c r="G62" s="55">
        <v>2138</v>
      </c>
    </row>
    <row r="63" spans="1:8" s="56" customFormat="1" ht="29.25" customHeight="1" thickBot="1">
      <c r="A63" s="57" t="s">
        <v>227</v>
      </c>
      <c r="B63" s="58">
        <f t="shared" ref="B63:G63" si="7">B61+B62</f>
        <v>204332</v>
      </c>
      <c r="C63" s="58">
        <f t="shared" si="7"/>
        <v>5321</v>
      </c>
      <c r="D63" s="58">
        <f t="shared" si="7"/>
        <v>10227</v>
      </c>
      <c r="E63" s="58">
        <f t="shared" si="7"/>
        <v>1078</v>
      </c>
      <c r="F63" s="58">
        <f t="shared" si="7"/>
        <v>11305</v>
      </c>
      <c r="G63" s="58">
        <f t="shared" si="7"/>
        <v>7620</v>
      </c>
    </row>
    <row r="64" spans="1:8" ht="24" customHeight="1" thickBot="1">
      <c r="A64" s="59" t="s">
        <v>228</v>
      </c>
      <c r="B64" s="60">
        <v>198458</v>
      </c>
      <c r="C64" s="60">
        <v>5321</v>
      </c>
      <c r="D64" s="60"/>
      <c r="E64" s="60"/>
      <c r="F64" s="60">
        <v>11374</v>
      </c>
      <c r="G64" s="60"/>
    </row>
    <row r="65" spans="1:7" ht="16.5" thickBot="1">
      <c r="A65" s="61" t="s">
        <v>229</v>
      </c>
      <c r="B65" s="62">
        <f>B63-B64</f>
        <v>5874</v>
      </c>
      <c r="C65" s="62">
        <f>C63-C64</f>
        <v>0</v>
      </c>
      <c r="D65" s="62"/>
      <c r="E65" s="62"/>
      <c r="F65" s="62">
        <f>F63-F64</f>
        <v>-69</v>
      </c>
      <c r="G65" s="62"/>
    </row>
  </sheetData>
  <mergeCells count="5">
    <mergeCell ref="A2:G2"/>
    <mergeCell ref="A3:A4"/>
    <mergeCell ref="B3:B4"/>
    <mergeCell ref="C3:G3"/>
    <mergeCell ref="D4:F4"/>
  </mergeCells>
  <printOptions horizontalCentered="1" verticalCentered="1"/>
  <pageMargins left="0" right="0" top="0" bottom="0" header="0.31496062992125984" footer="0.31496062992125984"/>
  <pageSetup paperSize="9" scale="5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92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39</v>
      </c>
      <c r="B9" s="11">
        <f>SUM(C9:F9)</f>
        <v>29</v>
      </c>
      <c r="C9" s="11">
        <v>7</v>
      </c>
      <c r="D9" s="11">
        <v>9</v>
      </c>
      <c r="E9" s="11">
        <v>7</v>
      </c>
      <c r="F9" s="11">
        <v>6</v>
      </c>
    </row>
    <row r="10" spans="1:6" ht="15.75">
      <c r="A10" s="19" t="s">
        <v>46</v>
      </c>
      <c r="B10" s="15">
        <f>SUM(B$9)</f>
        <v>29</v>
      </c>
      <c r="C10" s="15">
        <f>SUM(C$9)</f>
        <v>7</v>
      </c>
      <c r="D10" s="15">
        <f>SUM(D$9)</f>
        <v>9</v>
      </c>
      <c r="E10" s="15">
        <f>SUM(E$9)</f>
        <v>7</v>
      </c>
      <c r="F10" s="15">
        <f>SUM(F$9)</f>
        <v>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91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5304</v>
      </c>
      <c r="C9" s="11">
        <v>1098</v>
      </c>
      <c r="D9" s="11">
        <v>1654</v>
      </c>
      <c r="E9" s="11">
        <v>1367</v>
      </c>
      <c r="F9" s="11">
        <v>1185</v>
      </c>
    </row>
    <row r="10" spans="1:6" ht="15.75">
      <c r="A10" s="18" t="s">
        <v>20</v>
      </c>
      <c r="B10" s="11">
        <f>SUM(C10:F10)</f>
        <v>213</v>
      </c>
      <c r="C10" s="11">
        <v>49</v>
      </c>
      <c r="D10" s="11"/>
      <c r="E10" s="11"/>
      <c r="F10" s="11">
        <v>164</v>
      </c>
    </row>
    <row r="11" spans="1:6" ht="15.75">
      <c r="A11" s="18" t="s">
        <v>26</v>
      </c>
      <c r="B11" s="11">
        <f>SUM(C11:F11)</f>
        <v>712</v>
      </c>
      <c r="C11" s="11">
        <v>147</v>
      </c>
      <c r="D11" s="11">
        <v>194</v>
      </c>
      <c r="E11" s="11">
        <v>167</v>
      </c>
      <c r="F11" s="11">
        <v>204</v>
      </c>
    </row>
    <row r="12" spans="1:6" ht="15.75">
      <c r="A12" s="19" t="s">
        <v>46</v>
      </c>
      <c r="B12" s="15">
        <f>SUM(B$9:B11)</f>
        <v>6229</v>
      </c>
      <c r="C12" s="15">
        <f>SUM(C$9:C11)</f>
        <v>1294</v>
      </c>
      <c r="D12" s="15">
        <f>SUM(D$9:D11)</f>
        <v>1848</v>
      </c>
      <c r="E12" s="15">
        <f>SUM(E$9:E11)</f>
        <v>1534</v>
      </c>
      <c r="F12" s="15">
        <f>SUM(F$9:F11)</f>
        <v>1553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90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28</v>
      </c>
      <c r="B9" s="11">
        <f>SUM(C9:F9)</f>
        <v>0</v>
      </c>
      <c r="C9" s="11"/>
      <c r="D9" s="11"/>
      <c r="E9" s="11"/>
      <c r="F9" s="11"/>
    </row>
    <row r="10" spans="1:6" ht="15.75">
      <c r="A10" s="18" t="s">
        <v>32</v>
      </c>
      <c r="B10" s="11">
        <f>SUM(C10:F10)</f>
        <v>7412</v>
      </c>
      <c r="C10" s="11">
        <v>1868</v>
      </c>
      <c r="D10" s="11">
        <v>1190</v>
      </c>
      <c r="E10" s="11">
        <v>2612</v>
      </c>
      <c r="F10" s="11">
        <v>1742</v>
      </c>
    </row>
    <row r="11" spans="1:6" ht="15.75">
      <c r="A11" s="18" t="s">
        <v>41</v>
      </c>
      <c r="B11" s="11">
        <f>SUM(C11:F11)</f>
        <v>0</v>
      </c>
      <c r="C11" s="11"/>
      <c r="D11" s="11"/>
      <c r="E11" s="11"/>
      <c r="F11" s="11"/>
    </row>
    <row r="12" spans="1:6" ht="15.75">
      <c r="A12" s="19" t="s">
        <v>46</v>
      </c>
      <c r="B12" s="15">
        <f>SUM(B$9:B11)</f>
        <v>7412</v>
      </c>
      <c r="C12" s="15">
        <f>SUM(C$9:C11)</f>
        <v>1868</v>
      </c>
      <c r="D12" s="15">
        <f>SUM(D$9:D11)</f>
        <v>1190</v>
      </c>
      <c r="E12" s="15">
        <f>SUM(E$9:E11)</f>
        <v>2612</v>
      </c>
      <c r="F12" s="15">
        <f>SUM(F$9:F11)</f>
        <v>1742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89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24</v>
      </c>
      <c r="B9" s="11">
        <f>SUM(C9:F9)</f>
        <v>76</v>
      </c>
      <c r="C9" s="11">
        <v>29</v>
      </c>
      <c r="D9" s="11">
        <v>40</v>
      </c>
      <c r="E9" s="11">
        <v>7</v>
      </c>
      <c r="F9" s="11"/>
    </row>
    <row r="10" spans="1:6" ht="15.75">
      <c r="A10" s="18" t="s">
        <v>36</v>
      </c>
      <c r="B10" s="11">
        <f>SUM(C10:F10)</f>
        <v>74</v>
      </c>
      <c r="C10" s="11">
        <v>41</v>
      </c>
      <c r="D10" s="11">
        <v>30</v>
      </c>
      <c r="E10" s="11">
        <v>3</v>
      </c>
      <c r="F10" s="11"/>
    </row>
    <row r="11" spans="1:6" ht="15.75">
      <c r="A11" s="19" t="s">
        <v>46</v>
      </c>
      <c r="B11" s="15">
        <f>SUM(B$9:B10)</f>
        <v>150</v>
      </c>
      <c r="C11" s="15">
        <f>SUM(C$9:C10)</f>
        <v>70</v>
      </c>
      <c r="D11" s="15">
        <f>SUM(D$9:D10)</f>
        <v>70</v>
      </c>
      <c r="E11" s="15">
        <f>SUM(E$9:E10)</f>
        <v>10</v>
      </c>
      <c r="F11" s="15">
        <f>SUM(F$9:F10)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3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A2" sqref="A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88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2" si="0">SUM(C9:F9)</f>
        <v>4871</v>
      </c>
      <c r="C9" s="11">
        <v>1175</v>
      </c>
      <c r="D9" s="11">
        <v>967</v>
      </c>
      <c r="E9" s="11">
        <v>1404</v>
      </c>
      <c r="F9" s="11">
        <v>1325</v>
      </c>
    </row>
    <row r="10" spans="1:6" ht="15.75">
      <c r="A10" s="18" t="s">
        <v>11</v>
      </c>
      <c r="B10" s="11">
        <f t="shared" si="0"/>
        <v>212</v>
      </c>
      <c r="C10" s="11">
        <v>51</v>
      </c>
      <c r="D10" s="11">
        <v>65</v>
      </c>
      <c r="E10" s="11">
        <v>69</v>
      </c>
      <c r="F10" s="11">
        <v>27</v>
      </c>
    </row>
    <row r="11" spans="1:6" ht="15.75">
      <c r="A11" s="18" t="s">
        <v>21</v>
      </c>
      <c r="B11" s="11">
        <f t="shared" si="0"/>
        <v>1082</v>
      </c>
      <c r="C11" s="11">
        <v>312</v>
      </c>
      <c r="D11" s="11">
        <v>330</v>
      </c>
      <c r="E11" s="11">
        <v>292</v>
      </c>
      <c r="F11" s="11">
        <v>148</v>
      </c>
    </row>
    <row r="12" spans="1:6" ht="15.75">
      <c r="A12" s="18" t="s">
        <v>24</v>
      </c>
      <c r="B12" s="11">
        <f t="shared" si="0"/>
        <v>499</v>
      </c>
      <c r="C12" s="11">
        <v>151</v>
      </c>
      <c r="D12" s="11">
        <v>135</v>
      </c>
      <c r="E12" s="11">
        <v>138</v>
      </c>
      <c r="F12" s="11">
        <v>75</v>
      </c>
    </row>
    <row r="13" spans="1:6" ht="15.75">
      <c r="A13" s="18" t="s">
        <v>26</v>
      </c>
      <c r="B13" s="11">
        <f t="shared" si="0"/>
        <v>865</v>
      </c>
      <c r="C13" s="11">
        <v>188</v>
      </c>
      <c r="D13" s="11">
        <v>155</v>
      </c>
      <c r="E13" s="11">
        <v>270</v>
      </c>
      <c r="F13" s="11">
        <v>252</v>
      </c>
    </row>
    <row r="14" spans="1:6" ht="15.75">
      <c r="A14" s="18" t="s">
        <v>27</v>
      </c>
      <c r="B14" s="11">
        <f t="shared" si="0"/>
        <v>81</v>
      </c>
      <c r="C14" s="11">
        <v>24</v>
      </c>
      <c r="D14" s="11">
        <v>24</v>
      </c>
      <c r="E14" s="11">
        <v>16</v>
      </c>
      <c r="F14" s="11">
        <v>17</v>
      </c>
    </row>
    <row r="15" spans="1:6" ht="15.75">
      <c r="A15" s="18" t="s">
        <v>30</v>
      </c>
      <c r="B15" s="11">
        <f t="shared" si="0"/>
        <v>414</v>
      </c>
      <c r="C15" s="11">
        <v>121</v>
      </c>
      <c r="D15" s="11">
        <v>97</v>
      </c>
      <c r="E15" s="11">
        <v>70</v>
      </c>
      <c r="F15" s="11">
        <v>126</v>
      </c>
    </row>
    <row r="16" spans="1:6" ht="15.75">
      <c r="A16" s="18" t="s">
        <v>32</v>
      </c>
      <c r="B16" s="11">
        <f t="shared" si="0"/>
        <v>2148</v>
      </c>
      <c r="C16" s="11">
        <v>524</v>
      </c>
      <c r="D16" s="11">
        <v>354</v>
      </c>
      <c r="E16" s="11">
        <v>388</v>
      </c>
      <c r="F16" s="11">
        <v>882</v>
      </c>
    </row>
    <row r="17" spans="1:6" ht="15.75">
      <c r="A17" s="18" t="s">
        <v>35</v>
      </c>
      <c r="B17" s="11">
        <f t="shared" si="0"/>
        <v>1036</v>
      </c>
      <c r="C17" s="11">
        <v>271</v>
      </c>
      <c r="D17" s="11">
        <v>311</v>
      </c>
      <c r="E17" s="11">
        <v>223</v>
      </c>
      <c r="F17" s="11">
        <v>231</v>
      </c>
    </row>
    <row r="18" spans="1:6" ht="15.75">
      <c r="A18" s="18" t="s">
        <v>39</v>
      </c>
      <c r="B18" s="11">
        <f t="shared" si="0"/>
        <v>568</v>
      </c>
      <c r="C18" s="11">
        <v>144</v>
      </c>
      <c r="D18" s="11">
        <v>156</v>
      </c>
      <c r="E18" s="11">
        <v>158</v>
      </c>
      <c r="F18" s="11">
        <v>110</v>
      </c>
    </row>
    <row r="19" spans="1:6" ht="15.75">
      <c r="A19" s="18" t="s">
        <v>40</v>
      </c>
      <c r="B19" s="11">
        <f t="shared" si="0"/>
        <v>662</v>
      </c>
      <c r="C19" s="11">
        <v>191</v>
      </c>
      <c r="D19" s="11">
        <v>172</v>
      </c>
      <c r="E19" s="11">
        <v>153</v>
      </c>
      <c r="F19" s="11">
        <v>146</v>
      </c>
    </row>
    <row r="20" spans="1:6" ht="15.75">
      <c r="A20" s="18" t="s">
        <v>41</v>
      </c>
      <c r="B20" s="11">
        <f t="shared" si="0"/>
        <v>582</v>
      </c>
      <c r="C20" s="11">
        <v>134</v>
      </c>
      <c r="D20" s="11">
        <v>175</v>
      </c>
      <c r="E20" s="11">
        <v>155</v>
      </c>
      <c r="F20" s="11">
        <v>118</v>
      </c>
    </row>
    <row r="21" spans="1:6" ht="15.75">
      <c r="A21" s="18" t="s">
        <v>42</v>
      </c>
      <c r="B21" s="11">
        <f t="shared" si="0"/>
        <v>418</v>
      </c>
      <c r="C21" s="11">
        <v>97</v>
      </c>
      <c r="D21" s="11">
        <v>127</v>
      </c>
      <c r="E21" s="11">
        <v>79</v>
      </c>
      <c r="F21" s="11">
        <v>115</v>
      </c>
    </row>
    <row r="22" spans="1:6" ht="15.75">
      <c r="A22" s="18" t="s">
        <v>43</v>
      </c>
      <c r="B22" s="11">
        <f t="shared" si="0"/>
        <v>302</v>
      </c>
      <c r="C22" s="11">
        <v>70</v>
      </c>
      <c r="D22" s="11">
        <v>79</v>
      </c>
      <c r="E22" s="11">
        <v>75</v>
      </c>
      <c r="F22" s="11">
        <v>78</v>
      </c>
    </row>
    <row r="23" spans="1:6" ht="15.75">
      <c r="A23" s="19" t="s">
        <v>46</v>
      </c>
      <c r="B23" s="15">
        <f>SUM(B$9:B22)</f>
        <v>13740</v>
      </c>
      <c r="C23" s="15">
        <f>SUM(C$9:C22)</f>
        <v>3453</v>
      </c>
      <c r="D23" s="15">
        <f>SUM(D$9:D22)</f>
        <v>3147</v>
      </c>
      <c r="E23" s="15">
        <f>SUM(E$9:E22)</f>
        <v>3490</v>
      </c>
      <c r="F23" s="15">
        <f>SUM(F$9:F22)</f>
        <v>3650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87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1162</v>
      </c>
      <c r="C9" s="11">
        <v>267</v>
      </c>
      <c r="D9" s="11">
        <v>705</v>
      </c>
      <c r="E9" s="11">
        <v>102</v>
      </c>
      <c r="F9" s="11">
        <v>88</v>
      </c>
    </row>
    <row r="10" spans="1:6" ht="15.75">
      <c r="A10" s="18" t="s">
        <v>26</v>
      </c>
      <c r="B10" s="11">
        <f>SUM(C10:F10)</f>
        <v>32</v>
      </c>
      <c r="C10" s="11">
        <v>8</v>
      </c>
      <c r="D10" s="11">
        <v>24</v>
      </c>
      <c r="E10" s="11"/>
      <c r="F10" s="11"/>
    </row>
    <row r="11" spans="1:6" ht="15.75">
      <c r="A11" s="18" t="s">
        <v>36</v>
      </c>
      <c r="B11" s="11">
        <f>SUM(C11:F11)</f>
        <v>3075</v>
      </c>
      <c r="C11" s="11">
        <v>545</v>
      </c>
      <c r="D11" s="11">
        <v>121</v>
      </c>
      <c r="E11" s="11">
        <v>1465</v>
      </c>
      <c r="F11" s="11">
        <v>944</v>
      </c>
    </row>
    <row r="12" spans="1:6" ht="15.75">
      <c r="A12" s="19" t="s">
        <v>46</v>
      </c>
      <c r="B12" s="15">
        <f>SUM(B$9:B11)</f>
        <v>4269</v>
      </c>
      <c r="C12" s="15">
        <f>SUM(C$9:C11)</f>
        <v>820</v>
      </c>
      <c r="D12" s="15">
        <f>SUM(D$9:D11)</f>
        <v>850</v>
      </c>
      <c r="E12" s="15">
        <f>SUM(E$9:E11)</f>
        <v>1567</v>
      </c>
      <c r="F12" s="15">
        <f>SUM(F$9:F11)</f>
        <v>1032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86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762</v>
      </c>
      <c r="C9" s="11">
        <v>132</v>
      </c>
      <c r="D9" s="11">
        <v>180</v>
      </c>
      <c r="E9" s="11">
        <v>218</v>
      </c>
      <c r="F9" s="11">
        <v>232</v>
      </c>
    </row>
    <row r="10" spans="1:6" ht="15.75">
      <c r="A10" s="19" t="s">
        <v>46</v>
      </c>
      <c r="B10" s="15">
        <f>SUM(B$9)</f>
        <v>762</v>
      </c>
      <c r="C10" s="15">
        <f>SUM(C$9)</f>
        <v>132</v>
      </c>
      <c r="D10" s="15">
        <f>SUM(D$9)</f>
        <v>180</v>
      </c>
      <c r="E10" s="15">
        <f>SUM(E$9)</f>
        <v>218</v>
      </c>
      <c r="F10" s="15">
        <f>SUM(F$9)</f>
        <v>232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85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469</v>
      </c>
      <c r="C9" s="11">
        <v>95</v>
      </c>
      <c r="D9" s="11">
        <v>138</v>
      </c>
      <c r="E9" s="11">
        <v>133</v>
      </c>
      <c r="F9" s="11">
        <v>103</v>
      </c>
    </row>
    <row r="10" spans="1:6" ht="15.75">
      <c r="A10" s="18" t="s">
        <v>20</v>
      </c>
      <c r="B10" s="11">
        <f t="shared" si="0"/>
        <v>83</v>
      </c>
      <c r="C10" s="11">
        <v>25</v>
      </c>
      <c r="D10" s="11">
        <v>20</v>
      </c>
      <c r="E10" s="11">
        <v>17</v>
      </c>
      <c r="F10" s="11">
        <v>21</v>
      </c>
    </row>
    <row r="11" spans="1:6" ht="15.75">
      <c r="A11" s="18" t="s">
        <v>24</v>
      </c>
      <c r="B11" s="11">
        <f t="shared" si="0"/>
        <v>290</v>
      </c>
      <c r="C11" s="11">
        <v>65</v>
      </c>
      <c r="D11" s="11">
        <v>78</v>
      </c>
      <c r="E11" s="11">
        <v>69</v>
      </c>
      <c r="F11" s="11">
        <v>78</v>
      </c>
    </row>
    <row r="12" spans="1:6" ht="15.75">
      <c r="A12" s="18" t="s">
        <v>31</v>
      </c>
      <c r="B12" s="11">
        <f t="shared" si="0"/>
        <v>274</v>
      </c>
      <c r="C12" s="11">
        <v>45</v>
      </c>
      <c r="D12" s="11">
        <v>60</v>
      </c>
      <c r="E12" s="11">
        <v>63</v>
      </c>
      <c r="F12" s="11">
        <v>106</v>
      </c>
    </row>
    <row r="13" spans="1:6" ht="15.75">
      <c r="A13" s="18" t="s">
        <v>36</v>
      </c>
      <c r="B13" s="11">
        <f t="shared" si="0"/>
        <v>1057</v>
      </c>
      <c r="C13" s="11">
        <v>187</v>
      </c>
      <c r="D13" s="11">
        <v>172</v>
      </c>
      <c r="E13" s="11">
        <v>414</v>
      </c>
      <c r="F13" s="11">
        <v>284</v>
      </c>
    </row>
    <row r="14" spans="1:6" ht="15.75">
      <c r="A14" s="18" t="s">
        <v>39</v>
      </c>
      <c r="B14" s="11">
        <f t="shared" si="0"/>
        <v>153</v>
      </c>
      <c r="C14" s="11">
        <v>36</v>
      </c>
      <c r="D14" s="11">
        <v>41</v>
      </c>
      <c r="E14" s="11">
        <v>42</v>
      </c>
      <c r="F14" s="11">
        <v>34</v>
      </c>
    </row>
    <row r="15" spans="1:6" ht="15.75">
      <c r="A15" s="18" t="s">
        <v>41</v>
      </c>
      <c r="B15" s="11">
        <f t="shared" si="0"/>
        <v>519</v>
      </c>
      <c r="C15" s="11">
        <v>121</v>
      </c>
      <c r="D15" s="11">
        <v>150</v>
      </c>
      <c r="E15" s="11">
        <v>142</v>
      </c>
      <c r="F15" s="11">
        <v>106</v>
      </c>
    </row>
    <row r="16" spans="1:6" ht="15.75">
      <c r="A16" s="19" t="s">
        <v>46</v>
      </c>
      <c r="B16" s="15">
        <f>SUM(B$9:B15)</f>
        <v>2845</v>
      </c>
      <c r="C16" s="15">
        <f>SUM(C$9:C15)</f>
        <v>574</v>
      </c>
      <c r="D16" s="15">
        <f>SUM(D$9:D15)</f>
        <v>659</v>
      </c>
      <c r="E16" s="15">
        <f>SUM(E$9:E15)</f>
        <v>880</v>
      </c>
      <c r="F16" s="15">
        <f>SUM(F$9:F15)</f>
        <v>732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84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83</v>
      </c>
      <c r="C9" s="11">
        <v>16</v>
      </c>
      <c r="D9" s="11">
        <v>19</v>
      </c>
      <c r="E9" s="11">
        <v>27</v>
      </c>
      <c r="F9" s="11">
        <v>21</v>
      </c>
    </row>
    <row r="10" spans="1:6" ht="15.75">
      <c r="A10" s="18" t="s">
        <v>24</v>
      </c>
      <c r="B10" s="11">
        <f>SUM(C10:F10)</f>
        <v>173</v>
      </c>
      <c r="C10" s="11">
        <v>33</v>
      </c>
      <c r="D10" s="11">
        <v>39</v>
      </c>
      <c r="E10" s="11">
        <v>54</v>
      </c>
      <c r="F10" s="11">
        <v>47</v>
      </c>
    </row>
    <row r="11" spans="1:6" ht="15.75">
      <c r="A11" s="18" t="s">
        <v>31</v>
      </c>
      <c r="B11" s="11">
        <f>SUM(C11:F11)</f>
        <v>242</v>
      </c>
      <c r="C11" s="11">
        <v>58</v>
      </c>
      <c r="D11" s="11">
        <v>59</v>
      </c>
      <c r="E11" s="11">
        <v>74</v>
      </c>
      <c r="F11" s="11">
        <v>51</v>
      </c>
    </row>
    <row r="12" spans="1:6" ht="15.75">
      <c r="A12" s="18" t="s">
        <v>36</v>
      </c>
      <c r="B12" s="11">
        <f>SUM(C12:F12)</f>
        <v>427</v>
      </c>
      <c r="C12" s="11">
        <v>57</v>
      </c>
      <c r="D12" s="11">
        <v>84</v>
      </c>
      <c r="E12" s="11">
        <v>180</v>
      </c>
      <c r="F12" s="11">
        <v>106</v>
      </c>
    </row>
    <row r="13" spans="1:6" ht="15.75">
      <c r="A13" s="18" t="s">
        <v>41</v>
      </c>
      <c r="B13" s="11">
        <f>SUM(C13:F13)</f>
        <v>559</v>
      </c>
      <c r="C13" s="11">
        <v>109</v>
      </c>
      <c r="D13" s="11">
        <v>152</v>
      </c>
      <c r="E13" s="11">
        <v>159</v>
      </c>
      <c r="F13" s="11">
        <v>139</v>
      </c>
    </row>
    <row r="14" spans="1:6" ht="15.75">
      <c r="A14" s="19" t="s">
        <v>46</v>
      </c>
      <c r="B14" s="15">
        <f>SUM(B$9:B13)</f>
        <v>1484</v>
      </c>
      <c r="C14" s="15">
        <f>SUM(C$9:C13)</f>
        <v>273</v>
      </c>
      <c r="D14" s="15">
        <f>SUM(D$9:D13)</f>
        <v>353</v>
      </c>
      <c r="E14" s="15">
        <f>SUM(E$9:E13)</f>
        <v>494</v>
      </c>
      <c r="F14" s="15">
        <f>SUM(F$9:F13)</f>
        <v>364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83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302</v>
      </c>
      <c r="C9" s="11">
        <v>71</v>
      </c>
      <c r="D9" s="11">
        <v>90</v>
      </c>
      <c r="E9" s="11">
        <v>63</v>
      </c>
      <c r="F9" s="11">
        <v>78</v>
      </c>
    </row>
    <row r="10" spans="1:6" ht="15.75">
      <c r="A10" s="18" t="s">
        <v>20</v>
      </c>
      <c r="B10" s="11">
        <f t="shared" si="0"/>
        <v>345</v>
      </c>
      <c r="C10" s="11">
        <v>53</v>
      </c>
      <c r="D10" s="11">
        <v>49</v>
      </c>
      <c r="E10" s="11">
        <v>122</v>
      </c>
      <c r="F10" s="11">
        <v>121</v>
      </c>
    </row>
    <row r="11" spans="1:6" ht="15.75">
      <c r="A11" s="18" t="s">
        <v>24</v>
      </c>
      <c r="B11" s="11">
        <f t="shared" si="0"/>
        <v>362</v>
      </c>
      <c r="C11" s="11">
        <v>90</v>
      </c>
      <c r="D11" s="11">
        <v>113</v>
      </c>
      <c r="E11" s="11">
        <v>105</v>
      </c>
      <c r="F11" s="11">
        <v>54</v>
      </c>
    </row>
    <row r="12" spans="1:6" ht="15.75">
      <c r="A12" s="18" t="s">
        <v>31</v>
      </c>
      <c r="B12" s="11">
        <f t="shared" si="0"/>
        <v>132</v>
      </c>
      <c r="C12" s="11">
        <v>39</v>
      </c>
      <c r="D12" s="11">
        <v>41</v>
      </c>
      <c r="E12" s="11">
        <v>23</v>
      </c>
      <c r="F12" s="11">
        <v>29</v>
      </c>
    </row>
    <row r="13" spans="1:6" ht="15.75">
      <c r="A13" s="18" t="s">
        <v>36</v>
      </c>
      <c r="B13" s="11">
        <f t="shared" si="0"/>
        <v>455</v>
      </c>
      <c r="C13" s="11">
        <v>94</v>
      </c>
      <c r="D13" s="11">
        <v>129</v>
      </c>
      <c r="E13" s="11">
        <v>165</v>
      </c>
      <c r="F13" s="11">
        <v>67</v>
      </c>
    </row>
    <row r="14" spans="1:6" ht="15.75">
      <c r="A14" s="18" t="s">
        <v>39</v>
      </c>
      <c r="B14" s="11">
        <f t="shared" si="0"/>
        <v>335</v>
      </c>
      <c r="C14" s="11">
        <v>74</v>
      </c>
      <c r="D14" s="11">
        <v>102</v>
      </c>
      <c r="E14" s="11">
        <v>100</v>
      </c>
      <c r="F14" s="11">
        <v>59</v>
      </c>
    </row>
    <row r="15" spans="1:6" ht="15.75">
      <c r="A15" s="18" t="s">
        <v>41</v>
      </c>
      <c r="B15" s="11">
        <f t="shared" si="0"/>
        <v>495</v>
      </c>
      <c r="C15" s="11">
        <v>140</v>
      </c>
      <c r="D15" s="11">
        <v>130</v>
      </c>
      <c r="E15" s="11">
        <v>135</v>
      </c>
      <c r="F15" s="11">
        <v>90</v>
      </c>
    </row>
    <row r="16" spans="1:6" ht="15.75">
      <c r="A16" s="19" t="s">
        <v>46</v>
      </c>
      <c r="B16" s="15">
        <f>SUM(B$9:B15)</f>
        <v>2426</v>
      </c>
      <c r="C16" s="15">
        <f>SUM(C$9:C15)</f>
        <v>561</v>
      </c>
      <c r="D16" s="15">
        <f>SUM(D$9:D15)</f>
        <v>654</v>
      </c>
      <c r="E16" s="15">
        <f>SUM(E$9:E15)</f>
        <v>713</v>
      </c>
      <c r="F16" s="15">
        <f>SUM(F$9:F15)</f>
        <v>498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5"/>
  <sheetViews>
    <sheetView topLeftCell="B1" zoomScale="70" zoomScaleNormal="70" workbookViewId="0">
      <pane xSplit="1" ySplit="7" topLeftCell="C8" activePane="bottomRight" state="frozen"/>
      <selection activeCell="A2" sqref="A2:G2"/>
      <selection pane="topRight" activeCell="A2" sqref="A2:G2"/>
      <selection pane="bottomLeft" activeCell="A2" sqref="A2:G2"/>
      <selection pane="bottomRight" activeCell="A2" sqref="A2:H2"/>
    </sheetView>
  </sheetViews>
  <sheetFormatPr defaultRowHeight="14.1" customHeight="1"/>
  <cols>
    <col min="1" max="1" width="9.33203125" style="33"/>
    <col min="2" max="2" width="73.83203125" style="34" customWidth="1"/>
    <col min="3" max="8" width="19.33203125" style="35" customWidth="1"/>
    <col min="9" max="256" width="9.33203125" style="20"/>
    <col min="257" max="257" width="65.1640625" style="20" customWidth="1"/>
    <col min="258" max="262" width="12.83203125" style="20" customWidth="1"/>
    <col min="263" max="512" width="9.33203125" style="20"/>
    <col min="513" max="513" width="65.1640625" style="20" customWidth="1"/>
    <col min="514" max="518" width="12.83203125" style="20" customWidth="1"/>
    <col min="519" max="768" width="9.33203125" style="20"/>
    <col min="769" max="769" width="65.1640625" style="20" customWidth="1"/>
    <col min="770" max="774" width="12.83203125" style="20" customWidth="1"/>
    <col min="775" max="1024" width="9.33203125" style="20"/>
    <col min="1025" max="1025" width="65.1640625" style="20" customWidth="1"/>
    <col min="1026" max="1030" width="12.83203125" style="20" customWidth="1"/>
    <col min="1031" max="1280" width="9.33203125" style="20"/>
    <col min="1281" max="1281" width="65.1640625" style="20" customWidth="1"/>
    <col min="1282" max="1286" width="12.83203125" style="20" customWidth="1"/>
    <col min="1287" max="1536" width="9.33203125" style="20"/>
    <col min="1537" max="1537" width="65.1640625" style="20" customWidth="1"/>
    <col min="1538" max="1542" width="12.83203125" style="20" customWidth="1"/>
    <col min="1543" max="1792" width="9.33203125" style="20"/>
    <col min="1793" max="1793" width="65.1640625" style="20" customWidth="1"/>
    <col min="1794" max="1798" width="12.83203125" style="20" customWidth="1"/>
    <col min="1799" max="2048" width="9.33203125" style="20"/>
    <col min="2049" max="2049" width="65.1640625" style="20" customWidth="1"/>
    <col min="2050" max="2054" width="12.83203125" style="20" customWidth="1"/>
    <col min="2055" max="2304" width="9.33203125" style="20"/>
    <col min="2305" max="2305" width="65.1640625" style="20" customWidth="1"/>
    <col min="2306" max="2310" width="12.83203125" style="20" customWidth="1"/>
    <col min="2311" max="2560" width="9.33203125" style="20"/>
    <col min="2561" max="2561" width="65.1640625" style="20" customWidth="1"/>
    <col min="2562" max="2566" width="12.83203125" style="20" customWidth="1"/>
    <col min="2567" max="2816" width="9.33203125" style="20"/>
    <col min="2817" max="2817" width="65.1640625" style="20" customWidth="1"/>
    <col min="2818" max="2822" width="12.83203125" style="20" customWidth="1"/>
    <col min="2823" max="3072" width="9.33203125" style="20"/>
    <col min="3073" max="3073" width="65.1640625" style="20" customWidth="1"/>
    <col min="3074" max="3078" width="12.83203125" style="20" customWidth="1"/>
    <col min="3079" max="3328" width="9.33203125" style="20"/>
    <col min="3329" max="3329" width="65.1640625" style="20" customWidth="1"/>
    <col min="3330" max="3334" width="12.83203125" style="20" customWidth="1"/>
    <col min="3335" max="3584" width="9.33203125" style="20"/>
    <col min="3585" max="3585" width="65.1640625" style="20" customWidth="1"/>
    <col min="3586" max="3590" width="12.83203125" style="20" customWidth="1"/>
    <col min="3591" max="3840" width="9.33203125" style="20"/>
    <col min="3841" max="3841" width="65.1640625" style="20" customWidth="1"/>
    <col min="3842" max="3846" width="12.83203125" style="20" customWidth="1"/>
    <col min="3847" max="4096" width="9.33203125" style="20"/>
    <col min="4097" max="4097" width="65.1640625" style="20" customWidth="1"/>
    <col min="4098" max="4102" width="12.83203125" style="20" customWidth="1"/>
    <col min="4103" max="4352" width="9.33203125" style="20"/>
    <col min="4353" max="4353" width="65.1640625" style="20" customWidth="1"/>
    <col min="4354" max="4358" width="12.83203125" style="20" customWidth="1"/>
    <col min="4359" max="4608" width="9.33203125" style="20"/>
    <col min="4609" max="4609" width="65.1640625" style="20" customWidth="1"/>
    <col min="4610" max="4614" width="12.83203125" style="20" customWidth="1"/>
    <col min="4615" max="4864" width="9.33203125" style="20"/>
    <col min="4865" max="4865" width="65.1640625" style="20" customWidth="1"/>
    <col min="4866" max="4870" width="12.83203125" style="20" customWidth="1"/>
    <col min="4871" max="5120" width="9.33203125" style="20"/>
    <col min="5121" max="5121" width="65.1640625" style="20" customWidth="1"/>
    <col min="5122" max="5126" width="12.83203125" style="20" customWidth="1"/>
    <col min="5127" max="5376" width="9.33203125" style="20"/>
    <col min="5377" max="5377" width="65.1640625" style="20" customWidth="1"/>
    <col min="5378" max="5382" width="12.83203125" style="20" customWidth="1"/>
    <col min="5383" max="5632" width="9.33203125" style="20"/>
    <col min="5633" max="5633" width="65.1640625" style="20" customWidth="1"/>
    <col min="5634" max="5638" width="12.83203125" style="20" customWidth="1"/>
    <col min="5639" max="5888" width="9.33203125" style="20"/>
    <col min="5889" max="5889" width="65.1640625" style="20" customWidth="1"/>
    <col min="5890" max="5894" width="12.83203125" style="20" customWidth="1"/>
    <col min="5895" max="6144" width="9.33203125" style="20"/>
    <col min="6145" max="6145" width="65.1640625" style="20" customWidth="1"/>
    <col min="6146" max="6150" width="12.83203125" style="20" customWidth="1"/>
    <col min="6151" max="6400" width="9.33203125" style="20"/>
    <col min="6401" max="6401" width="65.1640625" style="20" customWidth="1"/>
    <col min="6402" max="6406" width="12.83203125" style="20" customWidth="1"/>
    <col min="6407" max="6656" width="9.33203125" style="20"/>
    <col min="6657" max="6657" width="65.1640625" style="20" customWidth="1"/>
    <col min="6658" max="6662" width="12.83203125" style="20" customWidth="1"/>
    <col min="6663" max="6912" width="9.33203125" style="20"/>
    <col min="6913" max="6913" width="65.1640625" style="20" customWidth="1"/>
    <col min="6914" max="6918" width="12.83203125" style="20" customWidth="1"/>
    <col min="6919" max="7168" width="9.33203125" style="20"/>
    <col min="7169" max="7169" width="65.1640625" style="20" customWidth="1"/>
    <col min="7170" max="7174" width="12.83203125" style="20" customWidth="1"/>
    <col min="7175" max="7424" width="9.33203125" style="20"/>
    <col min="7425" max="7425" width="65.1640625" style="20" customWidth="1"/>
    <col min="7426" max="7430" width="12.83203125" style="20" customWidth="1"/>
    <col min="7431" max="7680" width="9.33203125" style="20"/>
    <col min="7681" max="7681" width="65.1640625" style="20" customWidth="1"/>
    <col min="7682" max="7686" width="12.83203125" style="20" customWidth="1"/>
    <col min="7687" max="7936" width="9.33203125" style="20"/>
    <col min="7937" max="7937" width="65.1640625" style="20" customWidth="1"/>
    <col min="7938" max="7942" width="12.83203125" style="20" customWidth="1"/>
    <col min="7943" max="8192" width="9.33203125" style="20"/>
    <col min="8193" max="8193" width="65.1640625" style="20" customWidth="1"/>
    <col min="8194" max="8198" width="12.83203125" style="20" customWidth="1"/>
    <col min="8199" max="8448" width="9.33203125" style="20"/>
    <col min="8449" max="8449" width="65.1640625" style="20" customWidth="1"/>
    <col min="8450" max="8454" width="12.83203125" style="20" customWidth="1"/>
    <col min="8455" max="8704" width="9.33203125" style="20"/>
    <col min="8705" max="8705" width="65.1640625" style="20" customWidth="1"/>
    <col min="8706" max="8710" width="12.83203125" style="20" customWidth="1"/>
    <col min="8711" max="8960" width="9.33203125" style="20"/>
    <col min="8961" max="8961" width="65.1640625" style="20" customWidth="1"/>
    <col min="8962" max="8966" width="12.83203125" style="20" customWidth="1"/>
    <col min="8967" max="9216" width="9.33203125" style="20"/>
    <col min="9217" max="9217" width="65.1640625" style="20" customWidth="1"/>
    <col min="9218" max="9222" width="12.83203125" style="20" customWidth="1"/>
    <col min="9223" max="9472" width="9.33203125" style="20"/>
    <col min="9473" max="9473" width="65.1640625" style="20" customWidth="1"/>
    <col min="9474" max="9478" width="12.83203125" style="20" customWidth="1"/>
    <col min="9479" max="9728" width="9.33203125" style="20"/>
    <col min="9729" max="9729" width="65.1640625" style="20" customWidth="1"/>
    <col min="9730" max="9734" width="12.83203125" style="20" customWidth="1"/>
    <col min="9735" max="9984" width="9.33203125" style="20"/>
    <col min="9985" max="9985" width="65.1640625" style="20" customWidth="1"/>
    <col min="9986" max="9990" width="12.83203125" style="20" customWidth="1"/>
    <col min="9991" max="10240" width="9.33203125" style="20"/>
    <col min="10241" max="10241" width="65.1640625" style="20" customWidth="1"/>
    <col min="10242" max="10246" width="12.83203125" style="20" customWidth="1"/>
    <col min="10247" max="10496" width="9.33203125" style="20"/>
    <col min="10497" max="10497" width="65.1640625" style="20" customWidth="1"/>
    <col min="10498" max="10502" width="12.83203125" style="20" customWidth="1"/>
    <col min="10503" max="10752" width="9.33203125" style="20"/>
    <col min="10753" max="10753" width="65.1640625" style="20" customWidth="1"/>
    <col min="10754" max="10758" width="12.83203125" style="20" customWidth="1"/>
    <col min="10759" max="11008" width="9.33203125" style="20"/>
    <col min="11009" max="11009" width="65.1640625" style="20" customWidth="1"/>
    <col min="11010" max="11014" width="12.83203125" style="20" customWidth="1"/>
    <col min="11015" max="11264" width="9.33203125" style="20"/>
    <col min="11265" max="11265" width="65.1640625" style="20" customWidth="1"/>
    <col min="11266" max="11270" width="12.83203125" style="20" customWidth="1"/>
    <col min="11271" max="11520" width="9.33203125" style="20"/>
    <col min="11521" max="11521" width="65.1640625" style="20" customWidth="1"/>
    <col min="11522" max="11526" width="12.83203125" style="20" customWidth="1"/>
    <col min="11527" max="11776" width="9.33203125" style="20"/>
    <col min="11777" max="11777" width="65.1640625" style="20" customWidth="1"/>
    <col min="11778" max="11782" width="12.83203125" style="20" customWidth="1"/>
    <col min="11783" max="12032" width="9.33203125" style="20"/>
    <col min="12033" max="12033" width="65.1640625" style="20" customWidth="1"/>
    <col min="12034" max="12038" width="12.83203125" style="20" customWidth="1"/>
    <col min="12039" max="12288" width="9.33203125" style="20"/>
    <col min="12289" max="12289" width="65.1640625" style="20" customWidth="1"/>
    <col min="12290" max="12294" width="12.83203125" style="20" customWidth="1"/>
    <col min="12295" max="12544" width="9.33203125" style="20"/>
    <col min="12545" max="12545" width="65.1640625" style="20" customWidth="1"/>
    <col min="12546" max="12550" width="12.83203125" style="20" customWidth="1"/>
    <col min="12551" max="12800" width="9.33203125" style="20"/>
    <col min="12801" max="12801" width="65.1640625" style="20" customWidth="1"/>
    <col min="12802" max="12806" width="12.83203125" style="20" customWidth="1"/>
    <col min="12807" max="13056" width="9.33203125" style="20"/>
    <col min="13057" max="13057" width="65.1640625" style="20" customWidth="1"/>
    <col min="13058" max="13062" width="12.83203125" style="20" customWidth="1"/>
    <col min="13063" max="13312" width="9.33203125" style="20"/>
    <col min="13313" max="13313" width="65.1640625" style="20" customWidth="1"/>
    <col min="13314" max="13318" width="12.83203125" style="20" customWidth="1"/>
    <col min="13319" max="13568" width="9.33203125" style="20"/>
    <col min="13569" max="13569" width="65.1640625" style="20" customWidth="1"/>
    <col min="13570" max="13574" width="12.83203125" style="20" customWidth="1"/>
    <col min="13575" max="13824" width="9.33203125" style="20"/>
    <col min="13825" max="13825" width="65.1640625" style="20" customWidth="1"/>
    <col min="13826" max="13830" width="12.83203125" style="20" customWidth="1"/>
    <col min="13831" max="14080" width="9.33203125" style="20"/>
    <col min="14081" max="14081" width="65.1640625" style="20" customWidth="1"/>
    <col min="14082" max="14086" width="12.83203125" style="20" customWidth="1"/>
    <col min="14087" max="14336" width="9.33203125" style="20"/>
    <col min="14337" max="14337" width="65.1640625" style="20" customWidth="1"/>
    <col min="14338" max="14342" width="12.83203125" style="20" customWidth="1"/>
    <col min="14343" max="14592" width="9.33203125" style="20"/>
    <col min="14593" max="14593" width="65.1640625" style="20" customWidth="1"/>
    <col min="14594" max="14598" width="12.83203125" style="20" customWidth="1"/>
    <col min="14599" max="14848" width="9.33203125" style="20"/>
    <col min="14849" max="14849" width="65.1640625" style="20" customWidth="1"/>
    <col min="14850" max="14854" width="12.83203125" style="20" customWidth="1"/>
    <col min="14855" max="15104" width="9.33203125" style="20"/>
    <col min="15105" max="15105" width="65.1640625" style="20" customWidth="1"/>
    <col min="15106" max="15110" width="12.83203125" style="20" customWidth="1"/>
    <col min="15111" max="15360" width="9.33203125" style="20"/>
    <col min="15361" max="15361" width="65.1640625" style="20" customWidth="1"/>
    <col min="15362" max="15366" width="12.83203125" style="20" customWidth="1"/>
    <col min="15367" max="15616" width="9.33203125" style="20"/>
    <col min="15617" max="15617" width="65.1640625" style="20" customWidth="1"/>
    <col min="15618" max="15622" width="12.83203125" style="20" customWidth="1"/>
    <col min="15623" max="15872" width="9.33203125" style="20"/>
    <col min="15873" max="15873" width="65.1640625" style="20" customWidth="1"/>
    <col min="15874" max="15878" width="12.83203125" style="20" customWidth="1"/>
    <col min="15879" max="16128" width="9.33203125" style="20"/>
    <col min="16129" max="16129" width="65.1640625" style="20" customWidth="1"/>
    <col min="16130" max="16134" width="12.83203125" style="20" customWidth="1"/>
    <col min="16135" max="16384" width="9.33203125" style="20"/>
  </cols>
  <sheetData>
    <row r="2" spans="1:8" ht="42.75" customHeight="1">
      <c r="A2" s="71" t="s">
        <v>109</v>
      </c>
      <c r="B2" s="71"/>
      <c r="C2" s="71"/>
      <c r="D2" s="71"/>
      <c r="E2" s="71"/>
      <c r="F2" s="71"/>
      <c r="G2" s="71"/>
      <c r="H2" s="71"/>
    </row>
    <row r="4" spans="1:8" ht="30" customHeight="1">
      <c r="A4" s="72" t="s">
        <v>110</v>
      </c>
      <c r="B4" s="75" t="s">
        <v>111</v>
      </c>
      <c r="C4" s="78" t="s">
        <v>232</v>
      </c>
      <c r="D4" s="78"/>
      <c r="E4" s="78"/>
      <c r="F4" s="78"/>
      <c r="G4" s="78"/>
      <c r="H4" s="78"/>
    </row>
    <row r="5" spans="1:8" ht="16.5" customHeight="1">
      <c r="A5" s="73"/>
      <c r="B5" s="76"/>
      <c r="C5" s="78" t="s">
        <v>2</v>
      </c>
      <c r="D5" s="79" t="s">
        <v>112</v>
      </c>
      <c r="E5" s="78" t="s">
        <v>3</v>
      </c>
      <c r="F5" s="78"/>
      <c r="G5" s="78"/>
      <c r="H5" s="78"/>
    </row>
    <row r="6" spans="1:8" ht="17.25" customHeight="1">
      <c r="A6" s="74"/>
      <c r="B6" s="77"/>
      <c r="C6" s="78"/>
      <c r="D6" s="79"/>
      <c r="E6" s="21" t="s">
        <v>113</v>
      </c>
      <c r="F6" s="21" t="s">
        <v>114</v>
      </c>
      <c r="G6" s="21" t="s">
        <v>115</v>
      </c>
      <c r="H6" s="21" t="s">
        <v>116</v>
      </c>
    </row>
    <row r="7" spans="1:8" ht="14.1" customHeight="1">
      <c r="A7" s="22">
        <v>1</v>
      </c>
      <c r="B7" s="23">
        <v>2</v>
      </c>
      <c r="C7" s="24">
        <v>3</v>
      </c>
      <c r="D7" s="24">
        <v>4</v>
      </c>
      <c r="E7" s="25">
        <v>5</v>
      </c>
      <c r="F7" s="24">
        <v>6</v>
      </c>
      <c r="G7" s="25">
        <v>7</v>
      </c>
      <c r="H7" s="25">
        <v>8</v>
      </c>
    </row>
    <row r="8" spans="1:8" ht="14.1" customHeight="1">
      <c r="A8" s="26">
        <v>1</v>
      </c>
      <c r="B8" s="27" t="s">
        <v>117</v>
      </c>
      <c r="C8" s="28">
        <f>SUM(E8:H8)</f>
        <v>25436</v>
      </c>
      <c r="D8" s="28">
        <v>945</v>
      </c>
      <c r="E8" s="28">
        <v>5906</v>
      </c>
      <c r="F8" s="28">
        <v>6302</v>
      </c>
      <c r="G8" s="28">
        <v>6417</v>
      </c>
      <c r="H8" s="28">
        <v>6811</v>
      </c>
    </row>
    <row r="9" spans="1:8" ht="15">
      <c r="A9" s="26">
        <v>2</v>
      </c>
      <c r="B9" s="27" t="s">
        <v>118</v>
      </c>
      <c r="C9" s="28">
        <f t="shared" ref="C9:C54" si="0">SUM(E9:H9)</f>
        <v>13900</v>
      </c>
      <c r="D9" s="28">
        <v>399</v>
      </c>
      <c r="E9" s="28">
        <v>3172</v>
      </c>
      <c r="F9" s="28">
        <v>3588</v>
      </c>
      <c r="G9" s="28">
        <v>3186</v>
      </c>
      <c r="H9" s="28">
        <v>3954</v>
      </c>
    </row>
    <row r="10" spans="1:8" ht="15">
      <c r="A10" s="26">
        <v>3</v>
      </c>
      <c r="B10" s="27" t="s">
        <v>119</v>
      </c>
      <c r="C10" s="28">
        <f t="shared" si="0"/>
        <v>4722</v>
      </c>
      <c r="D10" s="29"/>
      <c r="E10" s="28">
        <v>1125</v>
      </c>
      <c r="F10" s="28">
        <v>1223</v>
      </c>
      <c r="G10" s="28">
        <v>892</v>
      </c>
      <c r="H10" s="28">
        <v>1482</v>
      </c>
    </row>
    <row r="11" spans="1:8" ht="30">
      <c r="A11" s="26">
        <v>4</v>
      </c>
      <c r="B11" s="27" t="s">
        <v>120</v>
      </c>
      <c r="C11" s="28">
        <f t="shared" si="0"/>
        <v>813</v>
      </c>
      <c r="D11" s="29"/>
      <c r="E11" s="28">
        <v>183</v>
      </c>
      <c r="F11" s="28">
        <v>249</v>
      </c>
      <c r="G11" s="28">
        <v>172</v>
      </c>
      <c r="H11" s="28">
        <v>209</v>
      </c>
    </row>
    <row r="12" spans="1:8" ht="14.1" customHeight="1">
      <c r="A12" s="26">
        <v>5</v>
      </c>
      <c r="B12" s="27" t="s">
        <v>121</v>
      </c>
      <c r="C12" s="28">
        <f t="shared" si="0"/>
        <v>7054</v>
      </c>
      <c r="D12" s="28">
        <v>5914</v>
      </c>
      <c r="E12" s="28">
        <v>1548</v>
      </c>
      <c r="F12" s="28">
        <v>1844</v>
      </c>
      <c r="G12" s="28">
        <v>1773</v>
      </c>
      <c r="H12" s="28">
        <v>1889</v>
      </c>
    </row>
    <row r="13" spans="1:8" ht="14.1" customHeight="1">
      <c r="A13" s="26">
        <v>6</v>
      </c>
      <c r="B13" s="27" t="s">
        <v>122</v>
      </c>
      <c r="C13" s="28">
        <f t="shared" si="0"/>
        <v>3946</v>
      </c>
      <c r="D13" s="29"/>
      <c r="E13" s="28">
        <v>1040</v>
      </c>
      <c r="F13" s="28">
        <v>1030</v>
      </c>
      <c r="G13" s="28">
        <v>918</v>
      </c>
      <c r="H13" s="28">
        <v>958</v>
      </c>
    </row>
    <row r="14" spans="1:8" ht="30">
      <c r="A14" s="26">
        <v>7</v>
      </c>
      <c r="B14" s="27" t="s">
        <v>123</v>
      </c>
      <c r="C14" s="28">
        <f t="shared" si="0"/>
        <v>588</v>
      </c>
      <c r="D14" s="29"/>
      <c r="E14" s="28">
        <v>93</v>
      </c>
      <c r="F14" s="28">
        <v>174</v>
      </c>
      <c r="G14" s="28">
        <v>125</v>
      </c>
      <c r="H14" s="28">
        <v>196</v>
      </c>
    </row>
    <row r="15" spans="1:8" ht="14.1" customHeight="1">
      <c r="A15" s="26">
        <v>8</v>
      </c>
      <c r="B15" s="27" t="s">
        <v>124</v>
      </c>
      <c r="C15" s="28">
        <f t="shared" si="0"/>
        <v>2845</v>
      </c>
      <c r="D15" s="29"/>
      <c r="E15" s="28">
        <v>574</v>
      </c>
      <c r="F15" s="28">
        <v>659</v>
      </c>
      <c r="G15" s="28">
        <v>880</v>
      </c>
      <c r="H15" s="28">
        <v>732</v>
      </c>
    </row>
    <row r="16" spans="1:8" ht="14.1" customHeight="1">
      <c r="A16" s="26">
        <v>9</v>
      </c>
      <c r="B16" s="27" t="s">
        <v>125</v>
      </c>
      <c r="C16" s="28">
        <f t="shared" si="0"/>
        <v>1484</v>
      </c>
      <c r="D16" s="29"/>
      <c r="E16" s="28">
        <v>273</v>
      </c>
      <c r="F16" s="28">
        <v>353</v>
      </c>
      <c r="G16" s="28">
        <v>494</v>
      </c>
      <c r="H16" s="28">
        <v>364</v>
      </c>
    </row>
    <row r="17" spans="1:8" ht="14.1" customHeight="1">
      <c r="A17" s="26">
        <v>10</v>
      </c>
      <c r="B17" s="27" t="s">
        <v>126</v>
      </c>
      <c r="C17" s="28">
        <f t="shared" si="0"/>
        <v>2426</v>
      </c>
      <c r="D17" s="29"/>
      <c r="E17" s="28">
        <v>561</v>
      </c>
      <c r="F17" s="28">
        <v>654</v>
      </c>
      <c r="G17" s="28">
        <v>713</v>
      </c>
      <c r="H17" s="28">
        <v>498</v>
      </c>
    </row>
    <row r="18" spans="1:8" ht="14.1" customHeight="1">
      <c r="A18" s="26">
        <v>11</v>
      </c>
      <c r="B18" s="27" t="s">
        <v>127</v>
      </c>
      <c r="C18" s="28">
        <f t="shared" si="0"/>
        <v>830</v>
      </c>
      <c r="D18" s="29"/>
      <c r="E18" s="28">
        <v>102</v>
      </c>
      <c r="F18" s="28">
        <v>160</v>
      </c>
      <c r="G18" s="28">
        <v>404</v>
      </c>
      <c r="H18" s="28">
        <v>164</v>
      </c>
    </row>
    <row r="19" spans="1:8" ht="14.1" customHeight="1">
      <c r="A19" s="26">
        <v>12</v>
      </c>
      <c r="B19" s="27" t="s">
        <v>128</v>
      </c>
      <c r="C19" s="28">
        <f t="shared" si="0"/>
        <v>2164</v>
      </c>
      <c r="D19" s="29"/>
      <c r="E19" s="28">
        <v>445</v>
      </c>
      <c r="F19" s="28">
        <v>575</v>
      </c>
      <c r="G19" s="28">
        <v>504</v>
      </c>
      <c r="H19" s="28">
        <v>640</v>
      </c>
    </row>
    <row r="20" spans="1:8" ht="14.1" customHeight="1">
      <c r="A20" s="26">
        <v>13</v>
      </c>
      <c r="B20" s="27" t="s">
        <v>129</v>
      </c>
      <c r="C20" s="28">
        <f t="shared" si="0"/>
        <v>1152</v>
      </c>
      <c r="D20" s="29"/>
      <c r="E20" s="28">
        <v>262</v>
      </c>
      <c r="F20" s="28">
        <v>330</v>
      </c>
      <c r="G20" s="28">
        <v>365</v>
      </c>
      <c r="H20" s="28">
        <v>195</v>
      </c>
    </row>
    <row r="21" spans="1:8" ht="14.1" customHeight="1">
      <c r="A21" s="26">
        <v>14</v>
      </c>
      <c r="B21" s="27" t="s">
        <v>130</v>
      </c>
      <c r="C21" s="28">
        <f t="shared" si="0"/>
        <v>1489</v>
      </c>
      <c r="D21" s="29"/>
      <c r="E21" s="28">
        <v>313</v>
      </c>
      <c r="F21" s="28">
        <v>370</v>
      </c>
      <c r="G21" s="28">
        <v>491</v>
      </c>
      <c r="H21" s="28">
        <v>315</v>
      </c>
    </row>
    <row r="22" spans="1:8" ht="14.1" customHeight="1">
      <c r="A22" s="26">
        <v>15</v>
      </c>
      <c r="B22" s="27" t="s">
        <v>131</v>
      </c>
      <c r="C22" s="28">
        <f t="shared" si="0"/>
        <v>2093</v>
      </c>
      <c r="D22" s="29"/>
      <c r="E22" s="28">
        <v>503</v>
      </c>
      <c r="F22" s="28">
        <v>681</v>
      </c>
      <c r="G22" s="28">
        <v>509</v>
      </c>
      <c r="H22" s="28">
        <v>400</v>
      </c>
    </row>
    <row r="23" spans="1:8" ht="14.1" customHeight="1">
      <c r="A23" s="26">
        <v>16</v>
      </c>
      <c r="B23" s="27" t="s">
        <v>132</v>
      </c>
      <c r="C23" s="28">
        <f t="shared" si="0"/>
        <v>2589</v>
      </c>
      <c r="D23" s="29"/>
      <c r="E23" s="28">
        <v>678</v>
      </c>
      <c r="F23" s="28">
        <v>672</v>
      </c>
      <c r="G23" s="28">
        <v>688</v>
      </c>
      <c r="H23" s="28">
        <v>551</v>
      </c>
    </row>
    <row r="24" spans="1:8" ht="14.1" customHeight="1">
      <c r="A24" s="26">
        <v>17</v>
      </c>
      <c r="B24" s="27" t="s">
        <v>133</v>
      </c>
      <c r="C24" s="28">
        <f t="shared" si="0"/>
        <v>3857</v>
      </c>
      <c r="D24" s="29"/>
      <c r="E24" s="28">
        <v>936</v>
      </c>
      <c r="F24" s="28">
        <v>1042</v>
      </c>
      <c r="G24" s="28">
        <v>837</v>
      </c>
      <c r="H24" s="28">
        <v>1042</v>
      </c>
    </row>
    <row r="25" spans="1:8" ht="14.1" customHeight="1">
      <c r="A25" s="26">
        <v>18</v>
      </c>
      <c r="B25" s="27" t="s">
        <v>134</v>
      </c>
      <c r="C25" s="28">
        <f t="shared" si="0"/>
        <v>1159</v>
      </c>
      <c r="D25" s="29"/>
      <c r="E25" s="28">
        <v>221</v>
      </c>
      <c r="F25" s="28">
        <v>319</v>
      </c>
      <c r="G25" s="28">
        <v>399</v>
      </c>
      <c r="H25" s="28">
        <v>220</v>
      </c>
    </row>
    <row r="26" spans="1:8" ht="14.1" customHeight="1">
      <c r="A26" s="26">
        <v>19</v>
      </c>
      <c r="B26" s="27" t="s">
        <v>135</v>
      </c>
      <c r="C26" s="28">
        <f t="shared" si="0"/>
        <v>1176</v>
      </c>
      <c r="D26" s="29"/>
      <c r="E26" s="28">
        <v>184</v>
      </c>
      <c r="F26" s="28">
        <v>260</v>
      </c>
      <c r="G26" s="28">
        <v>532</v>
      </c>
      <c r="H26" s="28">
        <v>200</v>
      </c>
    </row>
    <row r="27" spans="1:8" ht="14.1" customHeight="1">
      <c r="A27" s="26">
        <v>20</v>
      </c>
      <c r="B27" s="27" t="s">
        <v>136</v>
      </c>
      <c r="C27" s="28">
        <f t="shared" si="0"/>
        <v>2315</v>
      </c>
      <c r="D27" s="29"/>
      <c r="E27" s="28">
        <v>481</v>
      </c>
      <c r="F27" s="28">
        <v>523</v>
      </c>
      <c r="G27" s="28">
        <v>721</v>
      </c>
      <c r="H27" s="28">
        <v>590</v>
      </c>
    </row>
    <row r="28" spans="1:8" ht="14.1" customHeight="1">
      <c r="A28" s="26">
        <v>21</v>
      </c>
      <c r="B28" s="27" t="s">
        <v>137</v>
      </c>
      <c r="C28" s="28">
        <f t="shared" si="0"/>
        <v>988</v>
      </c>
      <c r="D28" s="29"/>
      <c r="E28" s="28">
        <v>153</v>
      </c>
      <c r="F28" s="28">
        <v>275</v>
      </c>
      <c r="G28" s="28">
        <v>248</v>
      </c>
      <c r="H28" s="28">
        <v>312</v>
      </c>
    </row>
    <row r="29" spans="1:8" ht="14.1" customHeight="1">
      <c r="A29" s="26">
        <v>22</v>
      </c>
      <c r="B29" s="27" t="s">
        <v>138</v>
      </c>
      <c r="C29" s="28">
        <f t="shared" si="0"/>
        <v>2213</v>
      </c>
      <c r="D29" s="29"/>
      <c r="E29" s="28">
        <v>451</v>
      </c>
      <c r="F29" s="28">
        <v>515</v>
      </c>
      <c r="G29" s="28">
        <v>755</v>
      </c>
      <c r="H29" s="28">
        <v>492</v>
      </c>
    </row>
    <row r="30" spans="1:8" ht="14.1" customHeight="1">
      <c r="A30" s="26">
        <v>23</v>
      </c>
      <c r="B30" s="27" t="s">
        <v>139</v>
      </c>
      <c r="C30" s="28">
        <f t="shared" si="0"/>
        <v>1251</v>
      </c>
      <c r="D30" s="29"/>
      <c r="E30" s="28">
        <v>273</v>
      </c>
      <c r="F30" s="28">
        <v>293</v>
      </c>
      <c r="G30" s="28">
        <v>362</v>
      </c>
      <c r="H30" s="28">
        <v>323</v>
      </c>
    </row>
    <row r="31" spans="1:8" ht="14.1" customHeight="1">
      <c r="A31" s="26">
        <v>24</v>
      </c>
      <c r="B31" s="27" t="s">
        <v>140</v>
      </c>
      <c r="C31" s="28">
        <f t="shared" si="0"/>
        <v>1071</v>
      </c>
      <c r="D31" s="29"/>
      <c r="E31" s="28">
        <v>225</v>
      </c>
      <c r="F31" s="28">
        <v>286</v>
      </c>
      <c r="G31" s="28">
        <v>341</v>
      </c>
      <c r="H31" s="28">
        <v>219</v>
      </c>
    </row>
    <row r="32" spans="1:8" ht="14.1" customHeight="1">
      <c r="A32" s="26">
        <v>25</v>
      </c>
      <c r="B32" s="27" t="s">
        <v>141</v>
      </c>
      <c r="C32" s="28">
        <f t="shared" si="0"/>
        <v>1546</v>
      </c>
      <c r="D32" s="29"/>
      <c r="E32" s="28">
        <v>300</v>
      </c>
      <c r="F32" s="28">
        <v>358</v>
      </c>
      <c r="G32" s="28">
        <v>550</v>
      </c>
      <c r="H32" s="28">
        <v>338</v>
      </c>
    </row>
    <row r="33" spans="1:8" ht="14.1" customHeight="1">
      <c r="A33" s="26">
        <v>26</v>
      </c>
      <c r="B33" s="27" t="s">
        <v>142</v>
      </c>
      <c r="C33" s="28">
        <f t="shared" si="0"/>
        <v>3829</v>
      </c>
      <c r="D33" s="29"/>
      <c r="E33" s="28">
        <v>819</v>
      </c>
      <c r="F33" s="28">
        <v>928</v>
      </c>
      <c r="G33" s="28">
        <v>1174</v>
      </c>
      <c r="H33" s="28">
        <v>908</v>
      </c>
    </row>
    <row r="34" spans="1:8" ht="14.1" customHeight="1">
      <c r="A34" s="26">
        <v>27</v>
      </c>
      <c r="B34" s="27" t="s">
        <v>143</v>
      </c>
      <c r="C34" s="28">
        <f t="shared" si="0"/>
        <v>969</v>
      </c>
      <c r="D34" s="29"/>
      <c r="E34" s="28">
        <v>209</v>
      </c>
      <c r="F34" s="28">
        <v>220</v>
      </c>
      <c r="G34" s="28">
        <v>355</v>
      </c>
      <c r="H34" s="28">
        <v>185</v>
      </c>
    </row>
    <row r="35" spans="1:8" ht="14.1" customHeight="1">
      <c r="A35" s="26">
        <v>28</v>
      </c>
      <c r="B35" s="27" t="s">
        <v>144</v>
      </c>
      <c r="C35" s="28">
        <f t="shared" si="0"/>
        <v>1841</v>
      </c>
      <c r="D35" s="29"/>
      <c r="E35" s="28">
        <v>258</v>
      </c>
      <c r="F35" s="28">
        <v>387</v>
      </c>
      <c r="G35" s="28">
        <v>806</v>
      </c>
      <c r="H35" s="28">
        <v>390</v>
      </c>
    </row>
    <row r="36" spans="1:8" ht="14.1" customHeight="1">
      <c r="A36" s="26">
        <v>29</v>
      </c>
      <c r="B36" s="27" t="s">
        <v>145</v>
      </c>
      <c r="C36" s="28">
        <f t="shared" si="0"/>
        <v>1279</v>
      </c>
      <c r="D36" s="29"/>
      <c r="E36" s="28">
        <v>238</v>
      </c>
      <c r="F36" s="28">
        <v>315</v>
      </c>
      <c r="G36" s="28">
        <v>508</v>
      </c>
      <c r="H36" s="28">
        <v>218</v>
      </c>
    </row>
    <row r="37" spans="1:8" ht="14.1" customHeight="1">
      <c r="A37" s="26">
        <v>30</v>
      </c>
      <c r="B37" s="27" t="s">
        <v>146</v>
      </c>
      <c r="C37" s="28">
        <f t="shared" si="0"/>
        <v>1536</v>
      </c>
      <c r="D37" s="29"/>
      <c r="E37" s="28">
        <v>231</v>
      </c>
      <c r="F37" s="28">
        <v>459</v>
      </c>
      <c r="G37" s="28">
        <v>450</v>
      </c>
      <c r="H37" s="28">
        <v>396</v>
      </c>
    </row>
    <row r="38" spans="1:8" ht="14.1" customHeight="1">
      <c r="A38" s="26">
        <v>31</v>
      </c>
      <c r="B38" s="27" t="s">
        <v>147</v>
      </c>
      <c r="C38" s="28">
        <f t="shared" si="0"/>
        <v>3456</v>
      </c>
      <c r="D38" s="29"/>
      <c r="E38" s="28">
        <v>700</v>
      </c>
      <c r="F38" s="28">
        <v>845</v>
      </c>
      <c r="G38" s="28">
        <v>1090</v>
      </c>
      <c r="H38" s="28">
        <v>821</v>
      </c>
    </row>
    <row r="39" spans="1:8" ht="14.1" customHeight="1">
      <c r="A39" s="26">
        <v>32</v>
      </c>
      <c r="B39" s="27" t="s">
        <v>148</v>
      </c>
      <c r="C39" s="28">
        <f t="shared" si="0"/>
        <v>11604</v>
      </c>
      <c r="D39" s="29"/>
      <c r="E39" s="28">
        <v>2440</v>
      </c>
      <c r="F39" s="28">
        <v>2613</v>
      </c>
      <c r="G39" s="28">
        <v>3968</v>
      </c>
      <c r="H39" s="28">
        <v>2583</v>
      </c>
    </row>
    <row r="40" spans="1:8" ht="14.1" customHeight="1">
      <c r="A40" s="26">
        <v>33</v>
      </c>
      <c r="B40" s="27" t="s">
        <v>149</v>
      </c>
      <c r="C40" s="28">
        <f t="shared" si="0"/>
        <v>1973</v>
      </c>
      <c r="D40" s="29"/>
      <c r="E40" s="28">
        <v>599</v>
      </c>
      <c r="F40" s="28">
        <v>438</v>
      </c>
      <c r="G40" s="28">
        <v>450</v>
      </c>
      <c r="H40" s="28">
        <v>486</v>
      </c>
    </row>
    <row r="41" spans="1:8" ht="14.1" customHeight="1">
      <c r="A41" s="26">
        <v>35</v>
      </c>
      <c r="B41" s="27" t="s">
        <v>150</v>
      </c>
      <c r="C41" s="28">
        <f t="shared" si="0"/>
        <v>6229</v>
      </c>
      <c r="D41" s="29"/>
      <c r="E41" s="28">
        <v>1294</v>
      </c>
      <c r="F41" s="28">
        <v>1848</v>
      </c>
      <c r="G41" s="28">
        <v>1534</v>
      </c>
      <c r="H41" s="28">
        <v>1553</v>
      </c>
    </row>
    <row r="42" spans="1:8" ht="14.1" customHeight="1">
      <c r="A42" s="26">
        <v>36</v>
      </c>
      <c r="B42" s="27" t="s">
        <v>151</v>
      </c>
      <c r="C42" s="28">
        <f t="shared" si="0"/>
        <v>6946</v>
      </c>
      <c r="D42" s="29"/>
      <c r="E42" s="28">
        <v>1595</v>
      </c>
      <c r="F42" s="28">
        <v>1737</v>
      </c>
      <c r="G42" s="28">
        <v>1691</v>
      </c>
      <c r="H42" s="28">
        <v>1923</v>
      </c>
    </row>
    <row r="43" spans="1:8" ht="14.1" customHeight="1">
      <c r="A43" s="26">
        <v>37</v>
      </c>
      <c r="B43" s="27" t="s">
        <v>152</v>
      </c>
      <c r="C43" s="28">
        <f t="shared" si="0"/>
        <v>4325</v>
      </c>
      <c r="D43" s="29"/>
      <c r="E43" s="28">
        <v>953</v>
      </c>
      <c r="F43" s="28">
        <v>1007</v>
      </c>
      <c r="G43" s="28">
        <v>1339</v>
      </c>
      <c r="H43" s="28">
        <v>1026</v>
      </c>
    </row>
    <row r="44" spans="1:8" ht="14.1" customHeight="1">
      <c r="A44" s="26">
        <v>38</v>
      </c>
      <c r="B44" s="27" t="s">
        <v>153</v>
      </c>
      <c r="C44" s="28">
        <f t="shared" si="0"/>
        <v>22709</v>
      </c>
      <c r="D44" s="28">
        <v>2815</v>
      </c>
      <c r="E44" s="28">
        <v>5766</v>
      </c>
      <c r="F44" s="28">
        <v>5629</v>
      </c>
      <c r="G44" s="28">
        <v>5595</v>
      </c>
      <c r="H44" s="28">
        <v>5719</v>
      </c>
    </row>
    <row r="45" spans="1:8" ht="14.1" customHeight="1">
      <c r="A45" s="26">
        <v>39</v>
      </c>
      <c r="B45" s="27" t="s">
        <v>154</v>
      </c>
      <c r="C45" s="28">
        <f t="shared" si="0"/>
        <v>13740</v>
      </c>
      <c r="D45" s="29"/>
      <c r="E45" s="28">
        <v>3453</v>
      </c>
      <c r="F45" s="28">
        <v>3147</v>
      </c>
      <c r="G45" s="28">
        <v>3490</v>
      </c>
      <c r="H45" s="28">
        <v>3650</v>
      </c>
    </row>
    <row r="46" spans="1:8" ht="14.1" customHeight="1">
      <c r="A46" s="26">
        <v>40</v>
      </c>
      <c r="B46" s="27" t="s">
        <v>155</v>
      </c>
      <c r="C46" s="28">
        <f t="shared" si="0"/>
        <v>4269</v>
      </c>
      <c r="D46" s="29"/>
      <c r="E46" s="28">
        <v>820</v>
      </c>
      <c r="F46" s="28">
        <v>850</v>
      </c>
      <c r="G46" s="28">
        <v>1567</v>
      </c>
      <c r="H46" s="28">
        <f>1163-131</f>
        <v>1032</v>
      </c>
    </row>
    <row r="47" spans="1:8" ht="14.1" customHeight="1">
      <c r="A47" s="26">
        <v>41</v>
      </c>
      <c r="B47" s="27" t="s">
        <v>156</v>
      </c>
      <c r="C47" s="28">
        <f t="shared" si="0"/>
        <v>762</v>
      </c>
      <c r="D47" s="29"/>
      <c r="E47" s="28">
        <v>132</v>
      </c>
      <c r="F47" s="28">
        <v>180</v>
      </c>
      <c r="G47" s="28">
        <v>218</v>
      </c>
      <c r="H47" s="28">
        <v>232</v>
      </c>
    </row>
    <row r="48" spans="1:8" ht="14.1" customHeight="1">
      <c r="A48" s="26">
        <v>42</v>
      </c>
      <c r="B48" s="27" t="s">
        <v>157</v>
      </c>
      <c r="C48" s="28">
        <f t="shared" si="0"/>
        <v>1031</v>
      </c>
      <c r="D48" s="29"/>
      <c r="E48" s="28">
        <v>266</v>
      </c>
      <c r="F48" s="28">
        <v>269</v>
      </c>
      <c r="G48" s="28">
        <v>206</v>
      </c>
      <c r="H48" s="28">
        <v>290</v>
      </c>
    </row>
    <row r="49" spans="1:8" ht="14.1" customHeight="1">
      <c r="A49" s="26">
        <v>43</v>
      </c>
      <c r="B49" s="27" t="s">
        <v>158</v>
      </c>
      <c r="C49" s="28">
        <f t="shared" si="0"/>
        <v>1548</v>
      </c>
      <c r="D49" s="29"/>
      <c r="E49" s="28">
        <v>408</v>
      </c>
      <c r="F49" s="28">
        <v>435</v>
      </c>
      <c r="G49" s="28">
        <v>350</v>
      </c>
      <c r="H49" s="28">
        <v>355</v>
      </c>
    </row>
    <row r="50" spans="1:8" ht="14.1" customHeight="1">
      <c r="A50" s="26">
        <v>44</v>
      </c>
      <c r="B50" s="27" t="s">
        <v>159</v>
      </c>
      <c r="C50" s="28">
        <f t="shared" si="0"/>
        <v>7562</v>
      </c>
      <c r="D50" s="29"/>
      <c r="E50" s="28">
        <f>1868+70</f>
        <v>1938</v>
      </c>
      <c r="F50" s="28">
        <f>1190+70</f>
        <v>1260</v>
      </c>
      <c r="G50" s="28">
        <f>2612+10</f>
        <v>2622</v>
      </c>
      <c r="H50" s="28">
        <f>1742+0</f>
        <v>1742</v>
      </c>
    </row>
    <row r="51" spans="1:8" ht="14.1" customHeight="1">
      <c r="A51" s="26">
        <v>45</v>
      </c>
      <c r="B51" s="27" t="s">
        <v>160</v>
      </c>
      <c r="C51" s="28">
        <f t="shared" si="0"/>
        <v>8342</v>
      </c>
      <c r="D51" s="28">
        <v>32</v>
      </c>
      <c r="E51" s="28">
        <v>1988</v>
      </c>
      <c r="F51" s="28">
        <v>1991</v>
      </c>
      <c r="G51" s="28">
        <v>1925</v>
      </c>
      <c r="H51" s="28">
        <v>2438</v>
      </c>
    </row>
    <row r="52" spans="1:8" ht="14.1" customHeight="1">
      <c r="A52" s="26">
        <v>46</v>
      </c>
      <c r="B52" s="27" t="s">
        <v>161</v>
      </c>
      <c r="C52" s="28">
        <f t="shared" si="0"/>
        <v>29</v>
      </c>
      <c r="D52" s="29"/>
      <c r="E52" s="28">
        <v>7</v>
      </c>
      <c r="F52" s="28">
        <v>9</v>
      </c>
      <c r="G52" s="28">
        <v>7</v>
      </c>
      <c r="H52" s="28">
        <v>6</v>
      </c>
    </row>
    <row r="53" spans="1:8" ht="14.1" customHeight="1">
      <c r="A53" s="26">
        <v>47</v>
      </c>
      <c r="B53" s="27" t="s">
        <v>162</v>
      </c>
      <c r="C53" s="28">
        <f t="shared" si="0"/>
        <v>8</v>
      </c>
      <c r="D53" s="29"/>
      <c r="E53" s="28">
        <v>0</v>
      </c>
      <c r="F53" s="28">
        <v>4</v>
      </c>
      <c r="G53" s="28">
        <v>1</v>
      </c>
      <c r="H53" s="28">
        <v>3</v>
      </c>
    </row>
    <row r="54" spans="1:8" ht="14.1" customHeight="1">
      <c r="A54" s="26">
        <v>48</v>
      </c>
      <c r="B54" s="27" t="s">
        <v>163</v>
      </c>
      <c r="C54" s="28">
        <f t="shared" si="0"/>
        <v>756</v>
      </c>
      <c r="D54" s="29"/>
      <c r="E54" s="28">
        <v>289</v>
      </c>
      <c r="F54" s="28">
        <v>248</v>
      </c>
      <c r="G54" s="28">
        <v>0</v>
      </c>
      <c r="H54" s="28">
        <v>219</v>
      </c>
    </row>
    <row r="55" spans="1:8" ht="14.1" customHeight="1">
      <c r="A55" s="30"/>
      <c r="B55" s="31" t="s">
        <v>164</v>
      </c>
      <c r="C55" s="32">
        <f t="shared" ref="C55:H55" si="1">SUM(C8:C54)</f>
        <v>193850</v>
      </c>
      <c r="D55" s="32">
        <f>SUM(D8:D54)</f>
        <v>10105</v>
      </c>
      <c r="E55" s="32">
        <f t="shared" si="1"/>
        <v>44405</v>
      </c>
      <c r="F55" s="32">
        <f t="shared" si="1"/>
        <v>47554</v>
      </c>
      <c r="G55" s="32">
        <f t="shared" si="1"/>
        <v>52622</v>
      </c>
      <c r="H55" s="32">
        <f t="shared" si="1"/>
        <v>49269</v>
      </c>
    </row>
  </sheetData>
  <mergeCells count="7">
    <mergeCell ref="A2:H2"/>
    <mergeCell ref="A4:A6"/>
    <mergeCell ref="B4:B6"/>
    <mergeCell ref="C4:H4"/>
    <mergeCell ref="C5:C6"/>
    <mergeCell ref="D5:D6"/>
    <mergeCell ref="E5:H5"/>
  </mergeCells>
  <pageMargins left="0" right="0" top="0.74803149606299213" bottom="0.74803149606299213" header="0.31496062992125984" footer="0.31496062992125984"/>
  <pageSetup paperSize="9" scale="6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82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42</v>
      </c>
      <c r="C9" s="11">
        <v>3</v>
      </c>
      <c r="D9" s="11">
        <v>1</v>
      </c>
      <c r="E9" s="11">
        <v>36</v>
      </c>
      <c r="F9" s="11">
        <v>2</v>
      </c>
    </row>
    <row r="10" spans="1:6" ht="15.75">
      <c r="A10" s="18" t="s">
        <v>24</v>
      </c>
      <c r="B10" s="11">
        <f>SUM(C10:F10)</f>
        <v>100</v>
      </c>
      <c r="C10" s="11">
        <v>21</v>
      </c>
      <c r="D10" s="11">
        <v>13</v>
      </c>
      <c r="E10" s="11">
        <v>52</v>
      </c>
      <c r="F10" s="11">
        <v>14</v>
      </c>
    </row>
    <row r="11" spans="1:6" ht="15.75">
      <c r="A11" s="18" t="s">
        <v>31</v>
      </c>
      <c r="B11" s="11">
        <f>SUM(C11:F11)</f>
        <v>69</v>
      </c>
      <c r="C11" s="11">
        <v>3</v>
      </c>
      <c r="D11" s="11">
        <v>9</v>
      </c>
      <c r="E11" s="11">
        <v>41</v>
      </c>
      <c r="F11" s="11">
        <v>16</v>
      </c>
    </row>
    <row r="12" spans="1:6" ht="15.75">
      <c r="A12" s="18" t="s">
        <v>36</v>
      </c>
      <c r="B12" s="11">
        <f>SUM(C12:F12)</f>
        <v>385</v>
      </c>
      <c r="C12" s="11">
        <v>58</v>
      </c>
      <c r="D12" s="11">
        <v>101</v>
      </c>
      <c r="E12" s="11">
        <v>163</v>
      </c>
      <c r="F12" s="11">
        <v>63</v>
      </c>
    </row>
    <row r="13" spans="1:6" ht="15.75">
      <c r="A13" s="18" t="s">
        <v>41</v>
      </c>
      <c r="B13" s="11">
        <f>SUM(C13:F13)</f>
        <v>234</v>
      </c>
      <c r="C13" s="11">
        <v>17</v>
      </c>
      <c r="D13" s="11">
        <v>36</v>
      </c>
      <c r="E13" s="11">
        <v>112</v>
      </c>
      <c r="F13" s="11">
        <v>69</v>
      </c>
    </row>
    <row r="14" spans="1:6" ht="15.75">
      <c r="A14" s="19" t="s">
        <v>46</v>
      </c>
      <c r="B14" s="15">
        <f>SUM(B$9:B13)</f>
        <v>830</v>
      </c>
      <c r="C14" s="15">
        <f>SUM(C$9:C13)</f>
        <v>102</v>
      </c>
      <c r="D14" s="15">
        <f>SUM(D$9:D13)</f>
        <v>160</v>
      </c>
      <c r="E14" s="15">
        <f>SUM(E$9:E13)</f>
        <v>404</v>
      </c>
      <c r="F14" s="15">
        <f>SUM(F$9:F13)</f>
        <v>164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81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9" si="0">SUM(C9:F9)</f>
        <v>973</v>
      </c>
      <c r="C9" s="11">
        <v>227</v>
      </c>
      <c r="D9" s="11">
        <v>252</v>
      </c>
      <c r="E9" s="11">
        <v>268</v>
      </c>
      <c r="F9" s="11">
        <v>226</v>
      </c>
    </row>
    <row r="10" spans="1:6" ht="15.75">
      <c r="A10" s="18" t="s">
        <v>10</v>
      </c>
      <c r="B10" s="11">
        <f t="shared" si="0"/>
        <v>5</v>
      </c>
      <c r="C10" s="11">
        <v>4</v>
      </c>
      <c r="D10" s="11"/>
      <c r="E10" s="11">
        <v>1</v>
      </c>
      <c r="F10" s="11"/>
    </row>
    <row r="11" spans="1:6" ht="15.75">
      <c r="A11" s="18" t="s">
        <v>20</v>
      </c>
      <c r="B11" s="11">
        <f t="shared" si="0"/>
        <v>1294</v>
      </c>
      <c r="C11" s="11">
        <v>239</v>
      </c>
      <c r="D11" s="11">
        <v>195</v>
      </c>
      <c r="E11" s="11">
        <v>348</v>
      </c>
      <c r="F11" s="11">
        <v>512</v>
      </c>
    </row>
    <row r="12" spans="1:6" ht="15.75">
      <c r="A12" s="18" t="s">
        <v>21</v>
      </c>
      <c r="B12" s="11">
        <f t="shared" si="0"/>
        <v>492</v>
      </c>
      <c r="C12" s="11">
        <v>121</v>
      </c>
      <c r="D12" s="11">
        <v>156</v>
      </c>
      <c r="E12" s="11">
        <v>99</v>
      </c>
      <c r="F12" s="11">
        <v>116</v>
      </c>
    </row>
    <row r="13" spans="1:6" ht="15.75">
      <c r="A13" s="18" t="s">
        <v>24</v>
      </c>
      <c r="B13" s="11">
        <f t="shared" si="0"/>
        <v>557</v>
      </c>
      <c r="C13" s="11">
        <v>140</v>
      </c>
      <c r="D13" s="11">
        <v>149</v>
      </c>
      <c r="E13" s="11">
        <v>134</v>
      </c>
      <c r="F13" s="11">
        <v>134</v>
      </c>
    </row>
    <row r="14" spans="1:6" ht="15.75">
      <c r="A14" s="18" t="s">
        <v>29</v>
      </c>
      <c r="B14" s="11">
        <f t="shared" si="0"/>
        <v>6</v>
      </c>
      <c r="C14" s="11"/>
      <c r="D14" s="11"/>
      <c r="E14" s="11"/>
      <c r="F14" s="11">
        <v>6</v>
      </c>
    </row>
    <row r="15" spans="1:6" ht="15.75">
      <c r="A15" s="18" t="s">
        <v>30</v>
      </c>
      <c r="B15" s="11">
        <f t="shared" si="0"/>
        <v>523</v>
      </c>
      <c r="C15" s="11">
        <v>107</v>
      </c>
      <c r="D15" s="11">
        <v>143</v>
      </c>
      <c r="E15" s="11">
        <v>133</v>
      </c>
      <c r="F15" s="11">
        <v>140</v>
      </c>
    </row>
    <row r="16" spans="1:6" ht="15.75">
      <c r="A16" s="18" t="s">
        <v>31</v>
      </c>
      <c r="B16" s="11">
        <f t="shared" si="0"/>
        <v>821</v>
      </c>
      <c r="C16" s="11">
        <v>214</v>
      </c>
      <c r="D16" s="11">
        <v>217</v>
      </c>
      <c r="E16" s="11">
        <v>166</v>
      </c>
      <c r="F16" s="11">
        <v>224</v>
      </c>
    </row>
    <row r="17" spans="1:6" ht="15.75">
      <c r="A17" s="18" t="s">
        <v>36</v>
      </c>
      <c r="B17" s="11">
        <f t="shared" si="0"/>
        <v>891</v>
      </c>
      <c r="C17" s="11">
        <v>201</v>
      </c>
      <c r="D17" s="11">
        <v>243</v>
      </c>
      <c r="E17" s="11">
        <v>171</v>
      </c>
      <c r="F17" s="11">
        <v>276</v>
      </c>
    </row>
    <row r="18" spans="1:6" ht="15.75">
      <c r="A18" s="18" t="s">
        <v>39</v>
      </c>
      <c r="B18" s="11">
        <f t="shared" si="0"/>
        <v>415</v>
      </c>
      <c r="C18" s="11">
        <v>90</v>
      </c>
      <c r="D18" s="11">
        <v>114</v>
      </c>
      <c r="E18" s="11">
        <v>108</v>
      </c>
      <c r="F18" s="11">
        <v>103</v>
      </c>
    </row>
    <row r="19" spans="1:6" ht="15.75">
      <c r="A19" s="18" t="s">
        <v>41</v>
      </c>
      <c r="B19" s="11">
        <f t="shared" si="0"/>
        <v>969</v>
      </c>
      <c r="C19" s="11">
        <v>252</v>
      </c>
      <c r="D19" s="11">
        <v>268</v>
      </c>
      <c r="E19" s="11">
        <v>263</v>
      </c>
      <c r="F19" s="11">
        <v>186</v>
      </c>
    </row>
    <row r="20" spans="1:6" ht="15.75">
      <c r="A20" s="19" t="s">
        <v>46</v>
      </c>
      <c r="B20" s="15">
        <f>SUM(B$9:B19)</f>
        <v>6946</v>
      </c>
      <c r="C20" s="15">
        <f>SUM(C$9:C19)</f>
        <v>1595</v>
      </c>
      <c r="D20" s="15">
        <f>SUM(D$9:D19)</f>
        <v>1737</v>
      </c>
      <c r="E20" s="15">
        <f>SUM(E$9:E19)</f>
        <v>1691</v>
      </c>
      <c r="F20" s="15">
        <f>SUM(F$9:F19)</f>
        <v>1923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80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228</v>
      </c>
      <c r="C9" s="11">
        <v>53</v>
      </c>
      <c r="D9" s="11">
        <v>66</v>
      </c>
      <c r="E9" s="11">
        <v>43</v>
      </c>
      <c r="F9" s="11">
        <v>66</v>
      </c>
    </row>
    <row r="10" spans="1:6" ht="15.75">
      <c r="A10" s="18" t="s">
        <v>20</v>
      </c>
      <c r="B10" s="11">
        <f t="shared" si="0"/>
        <v>343</v>
      </c>
      <c r="C10" s="11">
        <v>73</v>
      </c>
      <c r="D10" s="11">
        <v>80</v>
      </c>
      <c r="E10" s="11">
        <v>84</v>
      </c>
      <c r="F10" s="11">
        <v>106</v>
      </c>
    </row>
    <row r="11" spans="1:6" ht="15.75">
      <c r="A11" s="18" t="s">
        <v>24</v>
      </c>
      <c r="B11" s="11">
        <f t="shared" si="0"/>
        <v>150</v>
      </c>
      <c r="C11" s="11">
        <v>35</v>
      </c>
      <c r="D11" s="11">
        <v>47</v>
      </c>
      <c r="E11" s="11">
        <v>34</v>
      </c>
      <c r="F11" s="11">
        <v>34</v>
      </c>
    </row>
    <row r="12" spans="1:6" ht="15.75">
      <c r="A12" s="18" t="s">
        <v>31</v>
      </c>
      <c r="B12" s="11">
        <f t="shared" si="0"/>
        <v>256</v>
      </c>
      <c r="C12" s="11">
        <v>44</v>
      </c>
      <c r="D12" s="11">
        <v>67</v>
      </c>
      <c r="E12" s="11">
        <v>53</v>
      </c>
      <c r="F12" s="11">
        <v>92</v>
      </c>
    </row>
    <row r="13" spans="1:6" ht="15.75">
      <c r="A13" s="18" t="s">
        <v>36</v>
      </c>
      <c r="B13" s="11">
        <f t="shared" si="0"/>
        <v>567</v>
      </c>
      <c r="C13" s="11">
        <v>121</v>
      </c>
      <c r="D13" s="11">
        <v>148</v>
      </c>
      <c r="E13" s="11">
        <v>127</v>
      </c>
      <c r="F13" s="11">
        <v>171</v>
      </c>
    </row>
    <row r="14" spans="1:6" ht="15.75">
      <c r="A14" s="18" t="s">
        <v>41</v>
      </c>
      <c r="B14" s="11">
        <f t="shared" si="0"/>
        <v>620</v>
      </c>
      <c r="C14" s="11">
        <v>119</v>
      </c>
      <c r="D14" s="11">
        <v>167</v>
      </c>
      <c r="E14" s="11">
        <v>163</v>
      </c>
      <c r="F14" s="11">
        <v>171</v>
      </c>
    </row>
    <row r="15" spans="1:6" ht="15.75">
      <c r="A15" s="19" t="s">
        <v>46</v>
      </c>
      <c r="B15" s="15">
        <f>SUM(B$9:B14)</f>
        <v>2164</v>
      </c>
      <c r="C15" s="15">
        <f>SUM(C$9:C14)</f>
        <v>445</v>
      </c>
      <c r="D15" s="15">
        <f>SUM(D$9:D14)</f>
        <v>575</v>
      </c>
      <c r="E15" s="15">
        <f>SUM(E$9:E14)</f>
        <v>504</v>
      </c>
      <c r="F15" s="15">
        <f>SUM(F$9:F14)</f>
        <v>640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79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158</v>
      </c>
      <c r="C9" s="11">
        <v>36</v>
      </c>
      <c r="D9" s="11">
        <v>44</v>
      </c>
      <c r="E9" s="11">
        <v>39</v>
      </c>
      <c r="F9" s="11">
        <v>39</v>
      </c>
    </row>
    <row r="10" spans="1:6" ht="15.75">
      <c r="A10" s="18" t="s">
        <v>24</v>
      </c>
      <c r="B10" s="11">
        <f>SUM(C10:F10)</f>
        <v>103</v>
      </c>
      <c r="C10" s="11">
        <v>15</v>
      </c>
      <c r="D10" s="11">
        <v>32</v>
      </c>
      <c r="E10" s="11">
        <v>32</v>
      </c>
      <c r="F10" s="11">
        <v>24</v>
      </c>
    </row>
    <row r="11" spans="1:6" ht="15.75">
      <c r="A11" s="18" t="s">
        <v>31</v>
      </c>
      <c r="B11" s="11">
        <f>SUM(C11:F11)</f>
        <v>58</v>
      </c>
      <c r="C11" s="11">
        <v>22</v>
      </c>
      <c r="D11" s="11">
        <v>10</v>
      </c>
      <c r="E11" s="11">
        <v>17</v>
      </c>
      <c r="F11" s="11">
        <v>9</v>
      </c>
    </row>
    <row r="12" spans="1:6" ht="15.75">
      <c r="A12" s="18" t="s">
        <v>36</v>
      </c>
      <c r="B12" s="11">
        <f>SUM(C12:F12)</f>
        <v>446</v>
      </c>
      <c r="C12" s="11">
        <v>91</v>
      </c>
      <c r="D12" s="11">
        <v>129</v>
      </c>
      <c r="E12" s="11">
        <v>159</v>
      </c>
      <c r="F12" s="11">
        <v>67</v>
      </c>
    </row>
    <row r="13" spans="1:6" ht="15.75">
      <c r="A13" s="18" t="s">
        <v>41</v>
      </c>
      <c r="B13" s="11">
        <f>SUM(C13:F13)</f>
        <v>387</v>
      </c>
      <c r="C13" s="11">
        <v>98</v>
      </c>
      <c r="D13" s="11">
        <v>115</v>
      </c>
      <c r="E13" s="11">
        <v>118</v>
      </c>
      <c r="F13" s="11">
        <v>56</v>
      </c>
    </row>
    <row r="14" spans="1:6" ht="15.75">
      <c r="A14" s="19" t="s">
        <v>46</v>
      </c>
      <c r="B14" s="15">
        <f>SUM(B$9:B13)</f>
        <v>1152</v>
      </c>
      <c r="C14" s="15">
        <f>SUM(C$9:C13)</f>
        <v>262</v>
      </c>
      <c r="D14" s="15">
        <f>SUM(D$9:D13)</f>
        <v>330</v>
      </c>
      <c r="E14" s="15">
        <f>SUM(E$9:E13)</f>
        <v>365</v>
      </c>
      <c r="F14" s="15">
        <f>SUM(F$9:F13)</f>
        <v>195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78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36</v>
      </c>
      <c r="B9" s="11">
        <f>SUM(C9:F9)</f>
        <v>1489</v>
      </c>
      <c r="C9" s="11">
        <v>313</v>
      </c>
      <c r="D9" s="11">
        <v>370</v>
      </c>
      <c r="E9" s="11">
        <v>491</v>
      </c>
      <c r="F9" s="11">
        <v>315</v>
      </c>
    </row>
    <row r="10" spans="1:6" ht="15.75">
      <c r="A10" s="19" t="s">
        <v>46</v>
      </c>
      <c r="B10" s="15">
        <f>SUM(B$9)</f>
        <v>1489</v>
      </c>
      <c r="C10" s="15">
        <f>SUM(C$9)</f>
        <v>313</v>
      </c>
      <c r="D10" s="15">
        <f>SUM(D$9)</f>
        <v>370</v>
      </c>
      <c r="E10" s="15">
        <f>SUM(E$9)</f>
        <v>491</v>
      </c>
      <c r="F10" s="15">
        <f>SUM(F$9)</f>
        <v>315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77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460</v>
      </c>
      <c r="C9" s="11">
        <v>139</v>
      </c>
      <c r="D9" s="11">
        <v>155</v>
      </c>
      <c r="E9" s="11">
        <v>126</v>
      </c>
      <c r="F9" s="11">
        <v>40</v>
      </c>
    </row>
    <row r="10" spans="1:6" ht="15.75">
      <c r="A10" s="18" t="s">
        <v>20</v>
      </c>
      <c r="B10" s="11">
        <f t="shared" si="0"/>
        <v>304</v>
      </c>
      <c r="C10" s="11">
        <v>86</v>
      </c>
      <c r="D10" s="11">
        <v>71</v>
      </c>
      <c r="E10" s="11">
        <v>83</v>
      </c>
      <c r="F10" s="11">
        <v>64</v>
      </c>
    </row>
    <row r="11" spans="1:6" ht="15.75">
      <c r="A11" s="18" t="s">
        <v>24</v>
      </c>
      <c r="B11" s="11">
        <f t="shared" si="0"/>
        <v>323</v>
      </c>
      <c r="C11" s="11">
        <v>76</v>
      </c>
      <c r="D11" s="11">
        <v>69</v>
      </c>
      <c r="E11" s="11">
        <v>94</v>
      </c>
      <c r="F11" s="11">
        <v>84</v>
      </c>
    </row>
    <row r="12" spans="1:6" ht="15.75">
      <c r="A12" s="18" t="s">
        <v>31</v>
      </c>
      <c r="B12" s="11">
        <f t="shared" si="0"/>
        <v>183</v>
      </c>
      <c r="C12" s="11">
        <v>61</v>
      </c>
      <c r="D12" s="11">
        <v>40</v>
      </c>
      <c r="E12" s="11">
        <v>42</v>
      </c>
      <c r="F12" s="11">
        <v>40</v>
      </c>
    </row>
    <row r="13" spans="1:6" ht="15.75">
      <c r="A13" s="18" t="s">
        <v>36</v>
      </c>
      <c r="B13" s="11">
        <f t="shared" si="0"/>
        <v>516</v>
      </c>
      <c r="C13" s="11">
        <v>133</v>
      </c>
      <c r="D13" s="11">
        <v>136</v>
      </c>
      <c r="E13" s="11">
        <v>134</v>
      </c>
      <c r="F13" s="11">
        <v>113</v>
      </c>
    </row>
    <row r="14" spans="1:6" ht="15.75">
      <c r="A14" s="18" t="s">
        <v>41</v>
      </c>
      <c r="B14" s="11">
        <f t="shared" si="0"/>
        <v>803</v>
      </c>
      <c r="C14" s="11">
        <v>183</v>
      </c>
      <c r="D14" s="11">
        <v>201</v>
      </c>
      <c r="E14" s="11">
        <v>209</v>
      </c>
      <c r="F14" s="11">
        <v>210</v>
      </c>
    </row>
    <row r="15" spans="1:6" ht="15.75">
      <c r="A15" s="19" t="s">
        <v>46</v>
      </c>
      <c r="B15" s="15">
        <f>SUM(B$9:B14)</f>
        <v>2589</v>
      </c>
      <c r="C15" s="15">
        <f>SUM(C$9:C14)</f>
        <v>678</v>
      </c>
      <c r="D15" s="15">
        <f>SUM(D$9:D14)</f>
        <v>672</v>
      </c>
      <c r="E15" s="15">
        <f>SUM(E$9:E14)</f>
        <v>688</v>
      </c>
      <c r="F15" s="15">
        <f>SUM(F$9:F14)</f>
        <v>551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76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279</v>
      </c>
      <c r="C9" s="11">
        <v>55</v>
      </c>
      <c r="D9" s="11">
        <v>77</v>
      </c>
      <c r="E9" s="11">
        <v>81</v>
      </c>
      <c r="F9" s="11">
        <v>66</v>
      </c>
    </row>
    <row r="10" spans="1:6" ht="15.75">
      <c r="A10" s="18" t="s">
        <v>20</v>
      </c>
      <c r="B10" s="11">
        <f t="shared" si="0"/>
        <v>321</v>
      </c>
      <c r="C10" s="11">
        <v>63</v>
      </c>
      <c r="D10" s="11">
        <v>52</v>
      </c>
      <c r="E10" s="11">
        <v>60</v>
      </c>
      <c r="F10" s="11">
        <v>146</v>
      </c>
    </row>
    <row r="11" spans="1:6" ht="15.75">
      <c r="A11" s="18" t="s">
        <v>24</v>
      </c>
      <c r="B11" s="11">
        <f t="shared" si="0"/>
        <v>589</v>
      </c>
      <c r="C11" s="11">
        <v>142</v>
      </c>
      <c r="D11" s="11">
        <v>209</v>
      </c>
      <c r="E11" s="11">
        <v>75</v>
      </c>
      <c r="F11" s="11">
        <v>163</v>
      </c>
    </row>
    <row r="12" spans="1:6" ht="15.75">
      <c r="A12" s="18" t="s">
        <v>31</v>
      </c>
      <c r="B12" s="11">
        <f t="shared" si="0"/>
        <v>341</v>
      </c>
      <c r="C12" s="11">
        <v>74</v>
      </c>
      <c r="D12" s="11">
        <v>91</v>
      </c>
      <c r="E12" s="11">
        <v>90</v>
      </c>
      <c r="F12" s="11">
        <v>86</v>
      </c>
    </row>
    <row r="13" spans="1:6" ht="15.75">
      <c r="A13" s="18" t="s">
        <v>36</v>
      </c>
      <c r="B13" s="11">
        <f t="shared" si="0"/>
        <v>1360</v>
      </c>
      <c r="C13" s="11">
        <v>340</v>
      </c>
      <c r="D13" s="11">
        <v>363</v>
      </c>
      <c r="E13" s="11">
        <v>303</v>
      </c>
      <c r="F13" s="11">
        <v>354</v>
      </c>
    </row>
    <row r="14" spans="1:6" ht="15.75">
      <c r="A14" s="18" t="s">
        <v>39</v>
      </c>
      <c r="B14" s="11">
        <f t="shared" si="0"/>
        <v>217</v>
      </c>
      <c r="C14" s="11">
        <v>58</v>
      </c>
      <c r="D14" s="11">
        <v>47</v>
      </c>
      <c r="E14" s="11">
        <v>57</v>
      </c>
      <c r="F14" s="11">
        <v>55</v>
      </c>
    </row>
    <row r="15" spans="1:6" ht="15.75">
      <c r="A15" s="18" t="s">
        <v>41</v>
      </c>
      <c r="B15" s="11">
        <f t="shared" si="0"/>
        <v>750</v>
      </c>
      <c r="C15" s="11">
        <v>204</v>
      </c>
      <c r="D15" s="11">
        <v>203</v>
      </c>
      <c r="E15" s="11">
        <v>171</v>
      </c>
      <c r="F15" s="11">
        <v>172</v>
      </c>
    </row>
    <row r="16" spans="1:6" ht="15.75">
      <c r="A16" s="19" t="s">
        <v>46</v>
      </c>
      <c r="B16" s="15">
        <f>SUM(B$9:B15)</f>
        <v>3857</v>
      </c>
      <c r="C16" s="15">
        <f>SUM(C$9:C15)</f>
        <v>936</v>
      </c>
      <c r="D16" s="15">
        <f>SUM(D$9:D15)</f>
        <v>1042</v>
      </c>
      <c r="E16" s="15">
        <f>SUM(E$9:E15)</f>
        <v>837</v>
      </c>
      <c r="F16" s="15">
        <f>SUM(F$9:F15)</f>
        <v>1042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75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20</v>
      </c>
      <c r="C9" s="11"/>
      <c r="D9" s="11"/>
      <c r="E9" s="11">
        <v>20</v>
      </c>
      <c r="F9" s="11"/>
    </row>
    <row r="10" spans="1:6" ht="15.75">
      <c r="A10" s="18" t="s">
        <v>24</v>
      </c>
      <c r="B10" s="11">
        <f t="shared" si="0"/>
        <v>242</v>
      </c>
      <c r="C10" s="11">
        <v>45</v>
      </c>
      <c r="D10" s="11">
        <v>58</v>
      </c>
      <c r="E10" s="11">
        <v>83</v>
      </c>
      <c r="F10" s="11">
        <v>56</v>
      </c>
    </row>
    <row r="11" spans="1:6" ht="15.75">
      <c r="A11" s="18" t="s">
        <v>31</v>
      </c>
      <c r="B11" s="11">
        <f t="shared" si="0"/>
        <v>110</v>
      </c>
      <c r="C11" s="11">
        <v>23</v>
      </c>
      <c r="D11" s="11">
        <v>43</v>
      </c>
      <c r="E11" s="11">
        <v>36</v>
      </c>
      <c r="F11" s="11">
        <v>8</v>
      </c>
    </row>
    <row r="12" spans="1:6" ht="15.75">
      <c r="A12" s="18" t="s">
        <v>36</v>
      </c>
      <c r="B12" s="11">
        <f t="shared" si="0"/>
        <v>374</v>
      </c>
      <c r="C12" s="11">
        <v>64</v>
      </c>
      <c r="D12" s="11">
        <v>102</v>
      </c>
      <c r="E12" s="11">
        <v>136</v>
      </c>
      <c r="F12" s="11">
        <v>72</v>
      </c>
    </row>
    <row r="13" spans="1:6" ht="15.75">
      <c r="A13" s="18" t="s">
        <v>39</v>
      </c>
      <c r="B13" s="11">
        <f t="shared" si="0"/>
        <v>51</v>
      </c>
      <c r="C13" s="11">
        <v>8</v>
      </c>
      <c r="D13" s="11">
        <v>11</v>
      </c>
      <c r="E13" s="11">
        <v>23</v>
      </c>
      <c r="F13" s="11">
        <v>9</v>
      </c>
    </row>
    <row r="14" spans="1:6" ht="15.75">
      <c r="A14" s="18" t="s">
        <v>41</v>
      </c>
      <c r="B14" s="11">
        <f t="shared" si="0"/>
        <v>362</v>
      </c>
      <c r="C14" s="11">
        <v>81</v>
      </c>
      <c r="D14" s="11">
        <v>105</v>
      </c>
      <c r="E14" s="11">
        <v>101</v>
      </c>
      <c r="F14" s="11">
        <v>75</v>
      </c>
    </row>
    <row r="15" spans="1:6" ht="15.75">
      <c r="A15" s="19" t="s">
        <v>46</v>
      </c>
      <c r="B15" s="15">
        <f>SUM(B$9:B14)</f>
        <v>1159</v>
      </c>
      <c r="C15" s="15">
        <f>SUM(C$9:C14)</f>
        <v>221</v>
      </c>
      <c r="D15" s="15">
        <f>SUM(D$9:D14)</f>
        <v>319</v>
      </c>
      <c r="E15" s="15">
        <f>SUM(E$9:E14)</f>
        <v>399</v>
      </c>
      <c r="F15" s="15">
        <f>SUM(F$9:F14)</f>
        <v>220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74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162</v>
      </c>
      <c r="C9" s="11">
        <v>28</v>
      </c>
      <c r="D9" s="11">
        <v>27</v>
      </c>
      <c r="E9" s="11">
        <v>86</v>
      </c>
      <c r="F9" s="11">
        <v>21</v>
      </c>
    </row>
    <row r="10" spans="1:6" ht="15.75">
      <c r="A10" s="18" t="s">
        <v>31</v>
      </c>
      <c r="B10" s="11">
        <f>SUM(C10:F10)</f>
        <v>81</v>
      </c>
      <c r="C10" s="11">
        <v>1</v>
      </c>
      <c r="D10" s="11"/>
      <c r="E10" s="11">
        <v>80</v>
      </c>
      <c r="F10" s="11"/>
    </row>
    <row r="11" spans="1:6" ht="15.75">
      <c r="A11" s="18" t="s">
        <v>36</v>
      </c>
      <c r="B11" s="11">
        <f>SUM(C11:F11)</f>
        <v>563</v>
      </c>
      <c r="C11" s="11">
        <v>113</v>
      </c>
      <c r="D11" s="11">
        <v>126</v>
      </c>
      <c r="E11" s="11">
        <v>217</v>
      </c>
      <c r="F11" s="11">
        <v>107</v>
      </c>
    </row>
    <row r="12" spans="1:6" ht="15.75">
      <c r="A12" s="18" t="s">
        <v>41</v>
      </c>
      <c r="B12" s="11">
        <f>SUM(C12:F12)</f>
        <v>370</v>
      </c>
      <c r="C12" s="11">
        <v>42</v>
      </c>
      <c r="D12" s="11">
        <v>107</v>
      </c>
      <c r="E12" s="11">
        <v>149</v>
      </c>
      <c r="F12" s="11">
        <v>72</v>
      </c>
    </row>
    <row r="13" spans="1:6" ht="15.75">
      <c r="A13" s="19" t="s">
        <v>46</v>
      </c>
      <c r="B13" s="15">
        <f>SUM(B$9:B12)</f>
        <v>1176</v>
      </c>
      <c r="C13" s="15">
        <f>SUM(C$9:C12)</f>
        <v>184</v>
      </c>
      <c r="D13" s="15">
        <f>SUM(D$9:D12)</f>
        <v>260</v>
      </c>
      <c r="E13" s="15">
        <f>SUM(E$9:E12)</f>
        <v>532</v>
      </c>
      <c r="F13" s="15">
        <f>SUM(F$9:F12)</f>
        <v>200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73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384</v>
      </c>
      <c r="C9" s="11">
        <v>108</v>
      </c>
      <c r="D9" s="11">
        <v>89</v>
      </c>
      <c r="E9" s="11">
        <v>93</v>
      </c>
      <c r="F9" s="11">
        <v>94</v>
      </c>
    </row>
    <row r="10" spans="1:6" ht="15.75">
      <c r="A10" s="18" t="s">
        <v>20</v>
      </c>
      <c r="B10" s="11">
        <f t="shared" si="0"/>
        <v>97</v>
      </c>
      <c r="C10" s="11">
        <v>68</v>
      </c>
      <c r="D10" s="11">
        <v>29</v>
      </c>
      <c r="E10" s="11"/>
      <c r="F10" s="11"/>
    </row>
    <row r="11" spans="1:6" ht="15.75">
      <c r="A11" s="18" t="s">
        <v>24</v>
      </c>
      <c r="B11" s="11">
        <f t="shared" si="0"/>
        <v>169</v>
      </c>
      <c r="C11" s="11">
        <v>15</v>
      </c>
      <c r="D11" s="11">
        <v>52</v>
      </c>
      <c r="E11" s="11">
        <v>55</v>
      </c>
      <c r="F11" s="11">
        <v>47</v>
      </c>
    </row>
    <row r="12" spans="1:6" ht="15.75">
      <c r="A12" s="18" t="s">
        <v>31</v>
      </c>
      <c r="B12" s="11">
        <f t="shared" si="0"/>
        <v>309</v>
      </c>
      <c r="C12" s="11">
        <v>69</v>
      </c>
      <c r="D12" s="11">
        <v>57</v>
      </c>
      <c r="E12" s="11">
        <v>66</v>
      </c>
      <c r="F12" s="11">
        <v>117</v>
      </c>
    </row>
    <row r="13" spans="1:6" ht="15.75">
      <c r="A13" s="18" t="s">
        <v>36</v>
      </c>
      <c r="B13" s="11">
        <f t="shared" si="0"/>
        <v>770</v>
      </c>
      <c r="C13" s="11">
        <v>106</v>
      </c>
      <c r="D13" s="11">
        <v>155</v>
      </c>
      <c r="E13" s="11">
        <v>290</v>
      </c>
      <c r="F13" s="11">
        <v>219</v>
      </c>
    </row>
    <row r="14" spans="1:6" ht="15.75">
      <c r="A14" s="18" t="s">
        <v>39</v>
      </c>
      <c r="B14" s="11">
        <f t="shared" si="0"/>
        <v>136</v>
      </c>
      <c r="C14" s="11">
        <v>33</v>
      </c>
      <c r="D14" s="11">
        <v>25</v>
      </c>
      <c r="E14" s="11">
        <v>43</v>
      </c>
      <c r="F14" s="11">
        <v>35</v>
      </c>
    </row>
    <row r="15" spans="1:6" ht="15.75">
      <c r="A15" s="18" t="s">
        <v>41</v>
      </c>
      <c r="B15" s="11">
        <f t="shared" si="0"/>
        <v>450</v>
      </c>
      <c r="C15" s="11">
        <v>82</v>
      </c>
      <c r="D15" s="11">
        <v>116</v>
      </c>
      <c r="E15" s="11">
        <v>174</v>
      </c>
      <c r="F15" s="11">
        <v>78</v>
      </c>
    </row>
    <row r="16" spans="1:6" ht="15.75">
      <c r="A16" s="19" t="s">
        <v>46</v>
      </c>
      <c r="B16" s="15">
        <f>SUM(B$9:B15)</f>
        <v>2315</v>
      </c>
      <c r="C16" s="15">
        <f>SUM(C$9:C15)</f>
        <v>481</v>
      </c>
      <c r="D16" s="15">
        <f>SUM(D$9:D15)</f>
        <v>523</v>
      </c>
      <c r="E16" s="15">
        <f>SUM(E$9:E15)</f>
        <v>721</v>
      </c>
      <c r="F16" s="15">
        <f>SUM(F$9:F15)</f>
        <v>590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7"/>
  <sheetViews>
    <sheetView zoomScale="75" zoomScaleNormal="75" workbookViewId="0">
      <pane xSplit="1" ySplit="8" topLeftCell="B9" activePane="bottomRight" state="frozen"/>
      <selection pane="topRight" activeCell="C1" sqref="C1"/>
      <selection pane="bottomLeft" activeCell="A7" sqref="A7"/>
      <selection pane="bottomRight" activeCell="B6" sqref="B6:B7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>
      <c r="A1" s="80" t="s">
        <v>0</v>
      </c>
      <c r="B1" s="80"/>
      <c r="C1" s="80"/>
      <c r="D1" s="80"/>
      <c r="E1" s="80"/>
      <c r="F1" s="80"/>
    </row>
    <row r="2" spans="1:6" ht="18.75">
      <c r="A2" s="13"/>
      <c r="B2" s="13"/>
      <c r="C2" s="13"/>
      <c r="D2" s="13"/>
      <c r="E2" s="13"/>
      <c r="F2" s="13"/>
    </row>
    <row r="3" spans="1:6" ht="18.75">
      <c r="A3" s="13"/>
      <c r="B3" s="13"/>
      <c r="C3" s="13"/>
      <c r="D3" s="13"/>
      <c r="E3" s="13"/>
      <c r="F3" s="13"/>
    </row>
    <row r="4" spans="1:6" ht="42.75" customHeight="1">
      <c r="A4" s="8"/>
      <c r="B4" s="9"/>
      <c r="C4" s="9"/>
      <c r="D4" s="9"/>
      <c r="E4" s="9"/>
      <c r="F4" s="9"/>
    </row>
    <row r="5" spans="1:6" ht="30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" customHeight="1">
      <c r="A6" s="83"/>
      <c r="B6" s="81" t="s">
        <v>108</v>
      </c>
      <c r="C6" s="81" t="s">
        <v>3</v>
      </c>
      <c r="D6" s="81"/>
      <c r="E6" s="81"/>
      <c r="F6" s="81"/>
    </row>
    <row r="7" spans="1:6" ht="31.5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>
      <c r="A9" s="18" t="s">
        <v>8</v>
      </c>
      <c r="B9" s="11">
        <f t="shared" ref="B9:B46" si="0">SUM(C9:F9)</f>
        <v>25607</v>
      </c>
      <c r="C9" s="11">
        <v>5830</v>
      </c>
      <c r="D9" s="11">
        <v>6787</v>
      </c>
      <c r="E9" s="11">
        <v>6824</v>
      </c>
      <c r="F9" s="11">
        <v>6166</v>
      </c>
    </row>
    <row r="10" spans="1:6" ht="15.75">
      <c r="A10" s="18" t="s">
        <v>9</v>
      </c>
      <c r="B10" s="11">
        <f t="shared" si="0"/>
        <v>0</v>
      </c>
      <c r="C10" s="11"/>
      <c r="D10" s="11"/>
      <c r="E10" s="11"/>
      <c r="F10" s="11"/>
    </row>
    <row r="11" spans="1:6" ht="15.75">
      <c r="A11" s="18" t="s">
        <v>10</v>
      </c>
      <c r="B11" s="11">
        <f t="shared" si="0"/>
        <v>1265</v>
      </c>
      <c r="C11" s="11">
        <v>324</v>
      </c>
      <c r="D11" s="11">
        <v>265</v>
      </c>
      <c r="E11" s="11">
        <v>399</v>
      </c>
      <c r="F11" s="11">
        <v>277</v>
      </c>
    </row>
    <row r="12" spans="1:6" ht="15.75">
      <c r="A12" s="18" t="s">
        <v>11</v>
      </c>
      <c r="B12" s="11">
        <f t="shared" si="0"/>
        <v>1141</v>
      </c>
      <c r="C12" s="11">
        <v>280</v>
      </c>
      <c r="D12" s="11">
        <v>351</v>
      </c>
      <c r="E12" s="11">
        <v>284</v>
      </c>
      <c r="F12" s="11">
        <v>226</v>
      </c>
    </row>
    <row r="13" spans="1:6" ht="15.75">
      <c r="A13" s="18" t="s">
        <v>12</v>
      </c>
      <c r="B13" s="11">
        <f t="shared" si="0"/>
        <v>502</v>
      </c>
      <c r="C13" s="11">
        <v>192</v>
      </c>
      <c r="D13" s="11">
        <v>115</v>
      </c>
      <c r="E13" s="11">
        <v>90</v>
      </c>
      <c r="F13" s="11">
        <v>105</v>
      </c>
    </row>
    <row r="14" spans="1:6" ht="15.75">
      <c r="A14" s="18" t="s">
        <v>13</v>
      </c>
      <c r="B14" s="11">
        <f t="shared" si="0"/>
        <v>719</v>
      </c>
      <c r="C14" s="11">
        <v>176</v>
      </c>
      <c r="D14" s="11">
        <v>169</v>
      </c>
      <c r="E14" s="11">
        <v>155</v>
      </c>
      <c r="F14" s="11">
        <v>219</v>
      </c>
    </row>
    <row r="15" spans="1:6" ht="15.75">
      <c r="A15" s="18" t="s">
        <v>14</v>
      </c>
      <c r="B15" s="11">
        <f t="shared" si="0"/>
        <v>1401</v>
      </c>
      <c r="C15" s="11">
        <v>276</v>
      </c>
      <c r="D15" s="11">
        <v>423</v>
      </c>
      <c r="E15" s="11">
        <v>297</v>
      </c>
      <c r="F15" s="11">
        <v>405</v>
      </c>
    </row>
    <row r="16" spans="1:6" ht="15.75">
      <c r="A16" s="18" t="s">
        <v>15</v>
      </c>
      <c r="B16" s="11">
        <f t="shared" si="0"/>
        <v>301</v>
      </c>
      <c r="C16" s="11">
        <v>82</v>
      </c>
      <c r="D16" s="11">
        <v>79</v>
      </c>
      <c r="E16" s="11">
        <v>59</v>
      </c>
      <c r="F16" s="11">
        <v>81</v>
      </c>
    </row>
    <row r="17" spans="1:6" ht="15.75">
      <c r="A17" s="18" t="s">
        <v>16</v>
      </c>
      <c r="B17" s="11">
        <f t="shared" si="0"/>
        <v>670</v>
      </c>
      <c r="C17" s="11">
        <v>148</v>
      </c>
      <c r="D17" s="11">
        <v>183</v>
      </c>
      <c r="E17" s="11">
        <v>187</v>
      </c>
      <c r="F17" s="11">
        <v>152</v>
      </c>
    </row>
    <row r="18" spans="1:6" ht="15.75">
      <c r="A18" s="18" t="s">
        <v>17</v>
      </c>
      <c r="B18" s="11">
        <f t="shared" si="0"/>
        <v>940</v>
      </c>
      <c r="C18" s="11">
        <v>188</v>
      </c>
      <c r="D18" s="11">
        <v>271</v>
      </c>
      <c r="E18" s="11">
        <v>242</v>
      </c>
      <c r="F18" s="11">
        <v>239</v>
      </c>
    </row>
    <row r="19" spans="1:6" ht="15.75">
      <c r="A19" s="18" t="s">
        <v>18</v>
      </c>
      <c r="B19" s="11">
        <f t="shared" si="0"/>
        <v>2364</v>
      </c>
      <c r="C19" s="11">
        <v>527</v>
      </c>
      <c r="D19" s="11">
        <v>592</v>
      </c>
      <c r="E19" s="11">
        <v>617</v>
      </c>
      <c r="F19" s="11">
        <v>628</v>
      </c>
    </row>
    <row r="20" spans="1:6" ht="15.75">
      <c r="A20" s="18" t="s">
        <v>19</v>
      </c>
      <c r="B20" s="11">
        <f t="shared" si="0"/>
        <v>539</v>
      </c>
      <c r="C20" s="11">
        <v>134</v>
      </c>
      <c r="D20" s="11">
        <v>125</v>
      </c>
      <c r="E20" s="11">
        <v>132</v>
      </c>
      <c r="F20" s="11">
        <v>148</v>
      </c>
    </row>
    <row r="21" spans="1:6" ht="15.75">
      <c r="A21" s="18" t="s">
        <v>20</v>
      </c>
      <c r="B21" s="11">
        <f t="shared" si="0"/>
        <v>24339</v>
      </c>
      <c r="C21" s="11">
        <v>6226</v>
      </c>
      <c r="D21" s="11">
        <v>4297</v>
      </c>
      <c r="E21" s="11">
        <v>7190</v>
      </c>
      <c r="F21" s="11">
        <v>6626</v>
      </c>
    </row>
    <row r="22" spans="1:6" ht="15.75">
      <c r="A22" s="18" t="s">
        <v>21</v>
      </c>
      <c r="B22" s="11">
        <f t="shared" si="0"/>
        <v>5393</v>
      </c>
      <c r="C22" s="11">
        <v>1221</v>
      </c>
      <c r="D22" s="11">
        <v>1892</v>
      </c>
      <c r="E22" s="11">
        <v>1210</v>
      </c>
      <c r="F22" s="11">
        <v>1070</v>
      </c>
    </row>
    <row r="23" spans="1:6" ht="15.75">
      <c r="A23" s="18" t="s">
        <v>22</v>
      </c>
      <c r="B23" s="11">
        <f t="shared" si="0"/>
        <v>655</v>
      </c>
      <c r="C23" s="11">
        <v>157</v>
      </c>
      <c r="D23" s="11">
        <v>151</v>
      </c>
      <c r="E23" s="11">
        <v>149</v>
      </c>
      <c r="F23" s="11">
        <v>198</v>
      </c>
    </row>
    <row r="24" spans="1:6" ht="15.75">
      <c r="A24" s="18" t="s">
        <v>23</v>
      </c>
      <c r="B24" s="11">
        <f t="shared" si="0"/>
        <v>4696</v>
      </c>
      <c r="C24" s="11">
        <v>1100</v>
      </c>
      <c r="D24" s="11">
        <v>1365</v>
      </c>
      <c r="E24" s="11">
        <v>1130</v>
      </c>
      <c r="F24" s="11">
        <v>1101</v>
      </c>
    </row>
    <row r="25" spans="1:6" ht="15.75">
      <c r="A25" s="18" t="s">
        <v>24</v>
      </c>
      <c r="B25" s="11">
        <f t="shared" si="0"/>
        <v>11488</v>
      </c>
      <c r="C25" s="11">
        <v>2469</v>
      </c>
      <c r="D25" s="11">
        <v>3254</v>
      </c>
      <c r="E25" s="11">
        <v>2958</v>
      </c>
      <c r="F25" s="11">
        <v>2807</v>
      </c>
    </row>
    <row r="26" spans="1:6" ht="15.75">
      <c r="A26" s="18" t="s">
        <v>25</v>
      </c>
      <c r="B26" s="11">
        <f t="shared" si="0"/>
        <v>2913</v>
      </c>
      <c r="C26" s="11">
        <v>723</v>
      </c>
      <c r="D26" s="11">
        <v>817</v>
      </c>
      <c r="E26" s="11">
        <v>761</v>
      </c>
      <c r="F26" s="11">
        <v>612</v>
      </c>
    </row>
    <row r="27" spans="1:6" ht="15.75">
      <c r="A27" s="18" t="s">
        <v>26</v>
      </c>
      <c r="B27" s="11">
        <f t="shared" si="0"/>
        <v>3262</v>
      </c>
      <c r="C27" s="11">
        <v>757</v>
      </c>
      <c r="D27" s="11">
        <v>757</v>
      </c>
      <c r="E27" s="11">
        <v>820</v>
      </c>
      <c r="F27" s="11">
        <v>928</v>
      </c>
    </row>
    <row r="28" spans="1:6" ht="15.75">
      <c r="A28" s="18" t="s">
        <v>27</v>
      </c>
      <c r="B28" s="11">
        <f t="shared" si="0"/>
        <v>1291</v>
      </c>
      <c r="C28" s="11">
        <v>277</v>
      </c>
      <c r="D28" s="11">
        <v>342</v>
      </c>
      <c r="E28" s="11">
        <v>315</v>
      </c>
      <c r="F28" s="11">
        <v>357</v>
      </c>
    </row>
    <row r="29" spans="1:6" ht="15.75">
      <c r="A29" s="18" t="s">
        <v>28</v>
      </c>
      <c r="B29" s="11">
        <f t="shared" si="0"/>
        <v>10503</v>
      </c>
      <c r="C29" s="11">
        <v>2313</v>
      </c>
      <c r="D29" s="11">
        <v>2769</v>
      </c>
      <c r="E29" s="11">
        <v>2680</v>
      </c>
      <c r="F29" s="11">
        <v>2741</v>
      </c>
    </row>
    <row r="30" spans="1:6" ht="15.75">
      <c r="A30" s="18" t="s">
        <v>29</v>
      </c>
      <c r="B30" s="11">
        <f t="shared" si="0"/>
        <v>4793</v>
      </c>
      <c r="C30" s="11">
        <v>1130</v>
      </c>
      <c r="D30" s="11">
        <v>1273</v>
      </c>
      <c r="E30" s="11">
        <v>1131</v>
      </c>
      <c r="F30" s="11">
        <v>1259</v>
      </c>
    </row>
    <row r="31" spans="1:6" ht="15.75">
      <c r="A31" s="18" t="s">
        <v>30</v>
      </c>
      <c r="B31" s="11">
        <f t="shared" si="0"/>
        <v>6415</v>
      </c>
      <c r="C31" s="11">
        <v>1642</v>
      </c>
      <c r="D31" s="11">
        <v>1711</v>
      </c>
      <c r="E31" s="11">
        <v>1095</v>
      </c>
      <c r="F31" s="11">
        <v>1967</v>
      </c>
    </row>
    <row r="32" spans="1:6" ht="15.75">
      <c r="A32" s="18" t="s">
        <v>31</v>
      </c>
      <c r="B32" s="11">
        <f t="shared" si="0"/>
        <v>12187</v>
      </c>
      <c r="C32" s="11">
        <v>2791</v>
      </c>
      <c r="D32" s="11">
        <v>2809</v>
      </c>
      <c r="E32" s="11">
        <v>2822</v>
      </c>
      <c r="F32" s="11">
        <v>3765</v>
      </c>
    </row>
    <row r="33" spans="1:6" ht="15.75">
      <c r="A33" s="18" t="s">
        <v>32</v>
      </c>
      <c r="B33" s="11">
        <f t="shared" si="0"/>
        <v>11078</v>
      </c>
      <c r="C33" s="11">
        <v>2691</v>
      </c>
      <c r="D33" s="11">
        <v>1961</v>
      </c>
      <c r="E33" s="11">
        <v>3354</v>
      </c>
      <c r="F33" s="11">
        <v>3072</v>
      </c>
    </row>
    <row r="34" spans="1:6" ht="15.75">
      <c r="A34" s="18" t="s">
        <v>33</v>
      </c>
      <c r="B34" s="11">
        <f t="shared" si="0"/>
        <v>595</v>
      </c>
      <c r="C34" s="11">
        <v>119</v>
      </c>
      <c r="D34" s="11">
        <v>136</v>
      </c>
      <c r="E34" s="11">
        <v>159</v>
      </c>
      <c r="F34" s="11">
        <v>181</v>
      </c>
    </row>
    <row r="35" spans="1:6" ht="15.75">
      <c r="A35" s="18" t="s">
        <v>34</v>
      </c>
      <c r="B35" s="11">
        <f t="shared" si="0"/>
        <v>1137</v>
      </c>
      <c r="C35" s="11">
        <v>248</v>
      </c>
      <c r="D35" s="11">
        <v>321</v>
      </c>
      <c r="E35" s="11">
        <v>313</v>
      </c>
      <c r="F35" s="11">
        <v>255</v>
      </c>
    </row>
    <row r="36" spans="1:6" ht="15.75">
      <c r="A36" s="18" t="s">
        <v>35</v>
      </c>
      <c r="B36" s="11">
        <f t="shared" si="0"/>
        <v>2859</v>
      </c>
      <c r="C36" s="11">
        <v>703</v>
      </c>
      <c r="D36" s="11">
        <v>864</v>
      </c>
      <c r="E36" s="11">
        <v>629</v>
      </c>
      <c r="F36" s="11">
        <v>663</v>
      </c>
    </row>
    <row r="37" spans="1:6" ht="15.75">
      <c r="A37" s="18" t="s">
        <v>36</v>
      </c>
      <c r="B37" s="11">
        <f t="shared" si="0"/>
        <v>19728</v>
      </c>
      <c r="C37" s="11">
        <v>3906</v>
      </c>
      <c r="D37" s="11">
        <v>4103</v>
      </c>
      <c r="E37" s="11">
        <v>6840</v>
      </c>
      <c r="F37" s="11">
        <v>4879</v>
      </c>
    </row>
    <row r="38" spans="1:6" ht="15.75">
      <c r="A38" s="18" t="s">
        <v>37</v>
      </c>
      <c r="B38" s="11">
        <f t="shared" si="0"/>
        <v>319</v>
      </c>
      <c r="C38" s="11">
        <v>74</v>
      </c>
      <c r="D38" s="11">
        <v>85</v>
      </c>
      <c r="E38" s="11">
        <v>100</v>
      </c>
      <c r="F38" s="11">
        <v>60</v>
      </c>
    </row>
    <row r="39" spans="1:6" ht="15.75">
      <c r="A39" s="18" t="s">
        <v>38</v>
      </c>
      <c r="B39" s="11">
        <f t="shared" si="0"/>
        <v>189</v>
      </c>
      <c r="C39" s="11">
        <v>44</v>
      </c>
      <c r="D39" s="11">
        <v>61</v>
      </c>
      <c r="E39" s="11">
        <v>32</v>
      </c>
      <c r="F39" s="11">
        <v>52</v>
      </c>
    </row>
    <row r="40" spans="1:6" ht="15.75">
      <c r="A40" s="18" t="s">
        <v>39</v>
      </c>
      <c r="B40" s="11">
        <f t="shared" si="0"/>
        <v>9366</v>
      </c>
      <c r="C40" s="11">
        <v>2126</v>
      </c>
      <c r="D40" s="11">
        <v>2433</v>
      </c>
      <c r="E40" s="11">
        <v>2640</v>
      </c>
      <c r="F40" s="11">
        <v>2167</v>
      </c>
    </row>
    <row r="41" spans="1:6" ht="15.75">
      <c r="A41" s="18" t="s">
        <v>40</v>
      </c>
      <c r="B41" s="11">
        <f t="shared" si="0"/>
        <v>3480</v>
      </c>
      <c r="C41" s="11">
        <v>839</v>
      </c>
      <c r="D41" s="11">
        <v>933</v>
      </c>
      <c r="E41" s="11">
        <v>847</v>
      </c>
      <c r="F41" s="11">
        <v>861</v>
      </c>
    </row>
    <row r="42" spans="1:6" ht="15.75">
      <c r="A42" s="18" t="s">
        <v>41</v>
      </c>
      <c r="B42" s="11">
        <f t="shared" si="0"/>
        <v>13927</v>
      </c>
      <c r="C42" s="11">
        <v>3030</v>
      </c>
      <c r="D42" s="11">
        <v>3688</v>
      </c>
      <c r="E42" s="11">
        <v>4226</v>
      </c>
      <c r="F42" s="11">
        <v>2983</v>
      </c>
    </row>
    <row r="43" spans="1:6" ht="15.75">
      <c r="A43" s="18" t="s">
        <v>42</v>
      </c>
      <c r="B43" s="11">
        <f t="shared" si="0"/>
        <v>5298</v>
      </c>
      <c r="C43" s="11">
        <v>1084</v>
      </c>
      <c r="D43" s="11">
        <v>1425</v>
      </c>
      <c r="E43" s="11">
        <v>1353</v>
      </c>
      <c r="F43" s="11">
        <v>1436</v>
      </c>
    </row>
    <row r="44" spans="1:6" ht="15.75">
      <c r="A44" s="18" t="s">
        <v>43</v>
      </c>
      <c r="B44" s="11">
        <f t="shared" si="0"/>
        <v>531</v>
      </c>
      <c r="C44" s="11">
        <v>118</v>
      </c>
      <c r="D44" s="11">
        <v>155</v>
      </c>
      <c r="E44" s="11">
        <v>134</v>
      </c>
      <c r="F44" s="11">
        <v>124</v>
      </c>
    </row>
    <row r="45" spans="1:6" ht="15.75">
      <c r="A45" s="18" t="s">
        <v>44</v>
      </c>
      <c r="B45" s="11">
        <f t="shared" si="0"/>
        <v>777</v>
      </c>
      <c r="C45" s="11">
        <v>197</v>
      </c>
      <c r="D45" s="11">
        <v>222</v>
      </c>
      <c r="E45" s="11">
        <v>183</v>
      </c>
      <c r="F45" s="11">
        <v>175</v>
      </c>
    </row>
    <row r="46" spans="1:6" ht="15.75">
      <c r="A46" s="18" t="s">
        <v>45</v>
      </c>
      <c r="B46" s="11">
        <f t="shared" si="0"/>
        <v>1182</v>
      </c>
      <c r="C46" s="11">
        <v>263</v>
      </c>
      <c r="D46" s="11">
        <v>370</v>
      </c>
      <c r="E46" s="11">
        <v>265</v>
      </c>
      <c r="F46" s="11">
        <v>284</v>
      </c>
    </row>
    <row r="47" spans="1:6" ht="15.75">
      <c r="A47" s="19" t="s">
        <v>46</v>
      </c>
      <c r="B47" s="15">
        <f>SUM(B$9:B46)</f>
        <v>193850</v>
      </c>
      <c r="C47" s="15">
        <f>SUM(C$9:C46)</f>
        <v>44405</v>
      </c>
      <c r="D47" s="15">
        <f>SUM(D$9:D46)</f>
        <v>47554</v>
      </c>
      <c r="E47" s="15">
        <f>SUM(E$9:E46)</f>
        <v>52622</v>
      </c>
      <c r="F47" s="15">
        <f>SUM(F$9:F46)</f>
        <v>49269</v>
      </c>
    </row>
  </sheetData>
  <mergeCells count="5">
    <mergeCell ref="A1:F1"/>
    <mergeCell ref="B6:B7"/>
    <mergeCell ref="C6:F6"/>
    <mergeCell ref="B5:F5"/>
    <mergeCell ref="A5:A7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72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18</v>
      </c>
      <c r="C9" s="11"/>
      <c r="D9" s="11"/>
      <c r="E9" s="11">
        <v>4</v>
      </c>
      <c r="F9" s="11">
        <v>14</v>
      </c>
    </row>
    <row r="10" spans="1:6" ht="15.75">
      <c r="A10" s="18" t="s">
        <v>24</v>
      </c>
      <c r="B10" s="11">
        <f>SUM(C10:F10)</f>
        <v>219</v>
      </c>
      <c r="C10" s="11">
        <v>49</v>
      </c>
      <c r="D10" s="11">
        <v>72</v>
      </c>
      <c r="E10" s="11">
        <v>39</v>
      </c>
      <c r="F10" s="11">
        <v>59</v>
      </c>
    </row>
    <row r="11" spans="1:6" ht="15.75">
      <c r="A11" s="18" t="s">
        <v>31</v>
      </c>
      <c r="B11" s="11">
        <f>SUM(C11:F11)</f>
        <v>37</v>
      </c>
      <c r="C11" s="11">
        <v>1</v>
      </c>
      <c r="D11" s="11">
        <v>10</v>
      </c>
      <c r="E11" s="11">
        <v>12</v>
      </c>
      <c r="F11" s="11">
        <v>14</v>
      </c>
    </row>
    <row r="12" spans="1:6" ht="15.75">
      <c r="A12" s="18" t="s">
        <v>36</v>
      </c>
      <c r="B12" s="11">
        <f>SUM(C12:F12)</f>
        <v>714</v>
      </c>
      <c r="C12" s="11">
        <v>103</v>
      </c>
      <c r="D12" s="11">
        <v>193</v>
      </c>
      <c r="E12" s="11">
        <v>193</v>
      </c>
      <c r="F12" s="11">
        <v>225</v>
      </c>
    </row>
    <row r="13" spans="1:6" ht="15.75">
      <c r="A13" s="19" t="s">
        <v>46</v>
      </c>
      <c r="B13" s="15">
        <f>SUM(B$9:B12)</f>
        <v>988</v>
      </c>
      <c r="C13" s="15">
        <f>SUM(C$9:C12)</f>
        <v>153</v>
      </c>
      <c r="D13" s="15">
        <f>SUM(D$9:D12)</f>
        <v>275</v>
      </c>
      <c r="E13" s="15">
        <f>SUM(E$9:E12)</f>
        <v>248</v>
      </c>
      <c r="F13" s="15">
        <f>SUM(F$9:F12)</f>
        <v>312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71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574</v>
      </c>
      <c r="C9" s="11">
        <v>126</v>
      </c>
      <c r="D9" s="11">
        <v>134</v>
      </c>
      <c r="E9" s="11">
        <v>200</v>
      </c>
      <c r="F9" s="11">
        <v>114</v>
      </c>
    </row>
    <row r="10" spans="1:6" ht="15.75">
      <c r="A10" s="18" t="s">
        <v>24</v>
      </c>
      <c r="B10" s="11">
        <f t="shared" si="0"/>
        <v>161</v>
      </c>
      <c r="C10" s="11">
        <v>37</v>
      </c>
      <c r="D10" s="11">
        <v>34</v>
      </c>
      <c r="E10" s="11">
        <v>62</v>
      </c>
      <c r="F10" s="11">
        <v>28</v>
      </c>
    </row>
    <row r="11" spans="1:6" ht="15.75">
      <c r="A11" s="18" t="s">
        <v>31</v>
      </c>
      <c r="B11" s="11">
        <f t="shared" si="0"/>
        <v>71</v>
      </c>
      <c r="C11" s="11">
        <v>5</v>
      </c>
      <c r="D11" s="11">
        <v>8</v>
      </c>
      <c r="E11" s="11">
        <v>27</v>
      </c>
      <c r="F11" s="11">
        <v>31</v>
      </c>
    </row>
    <row r="12" spans="1:6" ht="15.75">
      <c r="A12" s="18" t="s">
        <v>36</v>
      </c>
      <c r="B12" s="11">
        <f t="shared" si="0"/>
        <v>477</v>
      </c>
      <c r="C12" s="11">
        <v>100</v>
      </c>
      <c r="D12" s="11">
        <v>101</v>
      </c>
      <c r="E12" s="11">
        <v>193</v>
      </c>
      <c r="F12" s="11">
        <v>83</v>
      </c>
    </row>
    <row r="13" spans="1:6" ht="15.75">
      <c r="A13" s="18" t="s">
        <v>39</v>
      </c>
      <c r="B13" s="11">
        <f t="shared" si="0"/>
        <v>146</v>
      </c>
      <c r="C13" s="11">
        <v>29</v>
      </c>
      <c r="D13" s="11">
        <v>37</v>
      </c>
      <c r="E13" s="11">
        <v>43</v>
      </c>
      <c r="F13" s="11">
        <v>37</v>
      </c>
    </row>
    <row r="14" spans="1:6" ht="15.75">
      <c r="A14" s="18" t="s">
        <v>40</v>
      </c>
      <c r="B14" s="11">
        <f t="shared" si="0"/>
        <v>262</v>
      </c>
      <c r="C14" s="11">
        <v>55</v>
      </c>
      <c r="D14" s="11">
        <v>65</v>
      </c>
      <c r="E14" s="11">
        <v>73</v>
      </c>
      <c r="F14" s="11">
        <v>69</v>
      </c>
    </row>
    <row r="15" spans="1:6" ht="15.75">
      <c r="A15" s="18" t="s">
        <v>41</v>
      </c>
      <c r="B15" s="11">
        <f t="shared" si="0"/>
        <v>522</v>
      </c>
      <c r="C15" s="11">
        <v>99</v>
      </c>
      <c r="D15" s="11">
        <v>136</v>
      </c>
      <c r="E15" s="11">
        <v>157</v>
      </c>
      <c r="F15" s="11">
        <v>130</v>
      </c>
    </row>
    <row r="16" spans="1:6" ht="15.75">
      <c r="A16" s="19" t="s">
        <v>46</v>
      </c>
      <c r="B16" s="15">
        <f>SUM(B$9:B15)</f>
        <v>2213</v>
      </c>
      <c r="C16" s="15">
        <f>SUM(C$9:C15)</f>
        <v>451</v>
      </c>
      <c r="D16" s="15">
        <f>SUM(D$9:D15)</f>
        <v>515</v>
      </c>
      <c r="E16" s="15">
        <f>SUM(E$9:E15)</f>
        <v>755</v>
      </c>
      <c r="F16" s="15">
        <f>SUM(F$9:F15)</f>
        <v>492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70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103</v>
      </c>
      <c r="C9" s="11">
        <v>24</v>
      </c>
      <c r="D9" s="11">
        <v>24</v>
      </c>
      <c r="E9" s="11">
        <v>29</v>
      </c>
      <c r="F9" s="11">
        <v>26</v>
      </c>
    </row>
    <row r="10" spans="1:6" ht="15.75">
      <c r="A10" s="18" t="s">
        <v>24</v>
      </c>
      <c r="B10" s="11">
        <f>SUM(C10:F10)</f>
        <v>197</v>
      </c>
      <c r="C10" s="11">
        <v>42</v>
      </c>
      <c r="D10" s="11">
        <v>52</v>
      </c>
      <c r="E10" s="11">
        <v>49</v>
      </c>
      <c r="F10" s="11">
        <v>54</v>
      </c>
    </row>
    <row r="11" spans="1:6" ht="15.75">
      <c r="A11" s="18" t="s">
        <v>31</v>
      </c>
      <c r="B11" s="11">
        <f>SUM(C11:F11)</f>
        <v>82</v>
      </c>
      <c r="C11" s="11">
        <v>13</v>
      </c>
      <c r="D11" s="11">
        <v>23</v>
      </c>
      <c r="E11" s="11">
        <v>17</v>
      </c>
      <c r="F11" s="11">
        <v>29</v>
      </c>
    </row>
    <row r="12" spans="1:6" ht="15.75">
      <c r="A12" s="18" t="s">
        <v>36</v>
      </c>
      <c r="B12" s="11">
        <f>SUM(C12:F12)</f>
        <v>508</v>
      </c>
      <c r="C12" s="11">
        <v>115</v>
      </c>
      <c r="D12" s="11">
        <v>104</v>
      </c>
      <c r="E12" s="11">
        <v>166</v>
      </c>
      <c r="F12" s="11">
        <v>123</v>
      </c>
    </row>
    <row r="13" spans="1:6" ht="15.75">
      <c r="A13" s="18" t="s">
        <v>41</v>
      </c>
      <c r="B13" s="11">
        <f>SUM(C13:F13)</f>
        <v>361</v>
      </c>
      <c r="C13" s="11">
        <v>79</v>
      </c>
      <c r="D13" s="11">
        <v>90</v>
      </c>
      <c r="E13" s="11">
        <v>101</v>
      </c>
      <c r="F13" s="11">
        <v>91</v>
      </c>
    </row>
    <row r="14" spans="1:6" ht="15.75">
      <c r="A14" s="19" t="s">
        <v>46</v>
      </c>
      <c r="B14" s="15">
        <f>SUM(B$9:B13)</f>
        <v>1251</v>
      </c>
      <c r="C14" s="15">
        <f>SUM(C$9:C13)</f>
        <v>273</v>
      </c>
      <c r="D14" s="15">
        <f>SUM(D$9:D13)</f>
        <v>293</v>
      </c>
      <c r="E14" s="15">
        <f>SUM(E$9:E13)</f>
        <v>362</v>
      </c>
      <c r="F14" s="15">
        <f>SUM(F$9:F13)</f>
        <v>323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69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536</v>
      </c>
      <c r="C9" s="11">
        <v>97</v>
      </c>
      <c r="D9" s="11">
        <v>125</v>
      </c>
      <c r="E9" s="11">
        <v>190</v>
      </c>
      <c r="F9" s="11">
        <v>124</v>
      </c>
    </row>
    <row r="10" spans="1:6" ht="15.75">
      <c r="A10" s="18" t="s">
        <v>20</v>
      </c>
      <c r="B10" s="11">
        <f t="shared" si="0"/>
        <v>546</v>
      </c>
      <c r="C10" s="11">
        <v>110</v>
      </c>
      <c r="D10" s="11">
        <v>104</v>
      </c>
      <c r="E10" s="11">
        <v>142</v>
      </c>
      <c r="F10" s="11">
        <v>190</v>
      </c>
    </row>
    <row r="11" spans="1:6" ht="15.75">
      <c r="A11" s="18" t="s">
        <v>21</v>
      </c>
      <c r="B11" s="11">
        <f t="shared" si="0"/>
        <v>327</v>
      </c>
      <c r="C11" s="11">
        <v>66</v>
      </c>
      <c r="D11" s="11">
        <v>62</v>
      </c>
      <c r="E11" s="11">
        <v>135</v>
      </c>
      <c r="F11" s="11">
        <v>64</v>
      </c>
    </row>
    <row r="12" spans="1:6" ht="15.75">
      <c r="A12" s="18" t="s">
        <v>24</v>
      </c>
      <c r="B12" s="11">
        <f t="shared" si="0"/>
        <v>558</v>
      </c>
      <c r="C12" s="11">
        <v>114</v>
      </c>
      <c r="D12" s="11">
        <v>136</v>
      </c>
      <c r="E12" s="11">
        <v>200</v>
      </c>
      <c r="F12" s="11">
        <v>108</v>
      </c>
    </row>
    <row r="13" spans="1:6" ht="15.75">
      <c r="A13" s="18" t="s">
        <v>31</v>
      </c>
      <c r="B13" s="11">
        <f t="shared" si="0"/>
        <v>533</v>
      </c>
      <c r="C13" s="11">
        <v>121</v>
      </c>
      <c r="D13" s="11">
        <v>127</v>
      </c>
      <c r="E13" s="11">
        <v>120</v>
      </c>
      <c r="F13" s="11">
        <v>165</v>
      </c>
    </row>
    <row r="14" spans="1:6" ht="15.75">
      <c r="A14" s="18" t="s">
        <v>36</v>
      </c>
      <c r="B14" s="11">
        <f t="shared" si="0"/>
        <v>966</v>
      </c>
      <c r="C14" s="11">
        <v>245</v>
      </c>
      <c r="D14" s="11">
        <v>268</v>
      </c>
      <c r="E14" s="11">
        <v>187</v>
      </c>
      <c r="F14" s="11">
        <v>266</v>
      </c>
    </row>
    <row r="15" spans="1:6" ht="15.75">
      <c r="A15" s="18" t="s">
        <v>39</v>
      </c>
      <c r="B15" s="11">
        <f t="shared" si="0"/>
        <v>314</v>
      </c>
      <c r="C15" s="11">
        <v>88</v>
      </c>
      <c r="D15" s="11">
        <v>59</v>
      </c>
      <c r="E15" s="11">
        <v>125</v>
      </c>
      <c r="F15" s="11">
        <v>42</v>
      </c>
    </row>
    <row r="16" spans="1:6" ht="15.75">
      <c r="A16" s="18" t="s">
        <v>41</v>
      </c>
      <c r="B16" s="11">
        <f t="shared" si="0"/>
        <v>545</v>
      </c>
      <c r="C16" s="11">
        <v>112</v>
      </c>
      <c r="D16" s="11">
        <v>126</v>
      </c>
      <c r="E16" s="11">
        <v>240</v>
      </c>
      <c r="F16" s="11">
        <v>67</v>
      </c>
    </row>
    <row r="17" spans="1:6" ht="15.75">
      <c r="A17" s="19" t="s">
        <v>46</v>
      </c>
      <c r="B17" s="15">
        <f>SUM(B$9:B16)</f>
        <v>4325</v>
      </c>
      <c r="C17" s="15">
        <f>SUM(C$9:C16)</f>
        <v>953</v>
      </c>
      <c r="D17" s="15">
        <f>SUM(D$9:D16)</f>
        <v>1007</v>
      </c>
      <c r="E17" s="15">
        <f>SUM(E$9:E16)</f>
        <v>1339</v>
      </c>
      <c r="F17" s="15">
        <f>SUM(F$9:F16)</f>
        <v>1026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68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43</v>
      </c>
      <c r="C9" s="11">
        <v>10</v>
      </c>
      <c r="D9" s="11">
        <v>10</v>
      </c>
      <c r="E9" s="11">
        <v>11</v>
      </c>
      <c r="F9" s="11">
        <v>12</v>
      </c>
    </row>
    <row r="10" spans="1:6" ht="15.75">
      <c r="A10" s="18" t="s">
        <v>24</v>
      </c>
      <c r="B10" s="11">
        <f>SUM(C10:F10)</f>
        <v>70</v>
      </c>
      <c r="C10" s="11">
        <v>16</v>
      </c>
      <c r="D10" s="11">
        <v>20</v>
      </c>
      <c r="E10" s="11">
        <v>19</v>
      </c>
      <c r="F10" s="11">
        <v>15</v>
      </c>
    </row>
    <row r="11" spans="1:6" ht="15.75">
      <c r="A11" s="18" t="s">
        <v>31</v>
      </c>
      <c r="B11" s="11">
        <f>SUM(C11:F11)</f>
        <v>181</v>
      </c>
      <c r="C11" s="11">
        <v>34</v>
      </c>
      <c r="D11" s="11">
        <v>53</v>
      </c>
      <c r="E11" s="11">
        <v>57</v>
      </c>
      <c r="F11" s="11">
        <v>37</v>
      </c>
    </row>
    <row r="12" spans="1:6" ht="15.75">
      <c r="A12" s="18" t="s">
        <v>36</v>
      </c>
      <c r="B12" s="11">
        <f>SUM(C12:F12)</f>
        <v>494</v>
      </c>
      <c r="C12" s="11">
        <v>101</v>
      </c>
      <c r="D12" s="11">
        <v>109</v>
      </c>
      <c r="E12" s="11">
        <v>164</v>
      </c>
      <c r="F12" s="11">
        <v>120</v>
      </c>
    </row>
    <row r="13" spans="1:6" ht="15.75">
      <c r="A13" s="18" t="s">
        <v>41</v>
      </c>
      <c r="B13" s="11">
        <f>SUM(C13:F13)</f>
        <v>283</v>
      </c>
      <c r="C13" s="11">
        <v>64</v>
      </c>
      <c r="D13" s="11">
        <v>94</v>
      </c>
      <c r="E13" s="11">
        <v>90</v>
      </c>
      <c r="F13" s="11">
        <v>35</v>
      </c>
    </row>
    <row r="14" spans="1:6" ht="15.75">
      <c r="A14" s="19" t="s">
        <v>46</v>
      </c>
      <c r="B14" s="15">
        <f>SUM(B$9:B13)</f>
        <v>1071</v>
      </c>
      <c r="C14" s="15">
        <f>SUM(C$9:C13)</f>
        <v>225</v>
      </c>
      <c r="D14" s="15">
        <f>SUM(D$9:D13)</f>
        <v>286</v>
      </c>
      <c r="E14" s="15">
        <f>SUM(E$9:E13)</f>
        <v>341</v>
      </c>
      <c r="F14" s="15">
        <f>SUM(F$9:F13)</f>
        <v>219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67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108</v>
      </c>
      <c r="C9" s="11">
        <v>20</v>
      </c>
      <c r="D9" s="11">
        <v>30</v>
      </c>
      <c r="E9" s="11">
        <v>41</v>
      </c>
      <c r="F9" s="11">
        <v>17</v>
      </c>
    </row>
    <row r="10" spans="1:6" ht="15.75">
      <c r="A10" s="18" t="s">
        <v>18</v>
      </c>
      <c r="B10" s="11">
        <f t="shared" si="0"/>
        <v>0</v>
      </c>
      <c r="C10" s="11"/>
      <c r="D10" s="11"/>
      <c r="E10" s="11"/>
      <c r="F10" s="11"/>
    </row>
    <row r="11" spans="1:6" ht="15.75">
      <c r="A11" s="18" t="s">
        <v>20</v>
      </c>
      <c r="B11" s="11">
        <f t="shared" si="0"/>
        <v>169</v>
      </c>
      <c r="C11" s="11">
        <v>47</v>
      </c>
      <c r="D11" s="11">
        <v>29</v>
      </c>
      <c r="E11" s="11">
        <v>58</v>
      </c>
      <c r="F11" s="11">
        <v>35</v>
      </c>
    </row>
    <row r="12" spans="1:6" ht="15.75">
      <c r="A12" s="18" t="s">
        <v>24</v>
      </c>
      <c r="B12" s="11">
        <f t="shared" si="0"/>
        <v>195</v>
      </c>
      <c r="C12" s="11">
        <v>46</v>
      </c>
      <c r="D12" s="11">
        <v>53</v>
      </c>
      <c r="E12" s="11">
        <v>62</v>
      </c>
      <c r="F12" s="11">
        <v>34</v>
      </c>
    </row>
    <row r="13" spans="1:6" ht="15.75">
      <c r="A13" s="18" t="s">
        <v>31</v>
      </c>
      <c r="B13" s="11">
        <f t="shared" si="0"/>
        <v>119</v>
      </c>
      <c r="C13" s="11">
        <v>37</v>
      </c>
      <c r="D13" s="11">
        <v>28</v>
      </c>
      <c r="E13" s="11">
        <v>34</v>
      </c>
      <c r="F13" s="11">
        <v>20</v>
      </c>
    </row>
    <row r="14" spans="1:6" ht="15.75">
      <c r="A14" s="18" t="s">
        <v>36</v>
      </c>
      <c r="B14" s="11">
        <f t="shared" si="0"/>
        <v>559</v>
      </c>
      <c r="C14" s="11">
        <v>96</v>
      </c>
      <c r="D14" s="11">
        <v>104</v>
      </c>
      <c r="E14" s="11">
        <v>227</v>
      </c>
      <c r="F14" s="11">
        <v>132</v>
      </c>
    </row>
    <row r="15" spans="1:6" ht="15.75">
      <c r="A15" s="18" t="s">
        <v>41</v>
      </c>
      <c r="B15" s="11">
        <f t="shared" si="0"/>
        <v>396</v>
      </c>
      <c r="C15" s="11">
        <v>54</v>
      </c>
      <c r="D15" s="11">
        <v>114</v>
      </c>
      <c r="E15" s="11">
        <v>128</v>
      </c>
      <c r="F15" s="11">
        <v>100</v>
      </c>
    </row>
    <row r="16" spans="1:6" ht="15.75">
      <c r="A16" s="19" t="s">
        <v>46</v>
      </c>
      <c r="B16" s="15">
        <f>SUM(B$9:B15)</f>
        <v>1546</v>
      </c>
      <c r="C16" s="15">
        <f>SUM(C$9:C15)</f>
        <v>300</v>
      </c>
      <c r="D16" s="15">
        <f>SUM(D$9:D15)</f>
        <v>358</v>
      </c>
      <c r="E16" s="15">
        <f>SUM(E$9:E15)</f>
        <v>550</v>
      </c>
      <c r="F16" s="15">
        <f>SUM(F$9:F15)</f>
        <v>338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66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589</v>
      </c>
      <c r="C9" s="11">
        <v>138</v>
      </c>
      <c r="D9" s="11">
        <v>162</v>
      </c>
      <c r="E9" s="11">
        <v>165</v>
      </c>
      <c r="F9" s="11">
        <v>124</v>
      </c>
    </row>
    <row r="10" spans="1:6" ht="15.75">
      <c r="A10" s="18" t="s">
        <v>20</v>
      </c>
      <c r="B10" s="11">
        <f t="shared" si="0"/>
        <v>436</v>
      </c>
      <c r="C10" s="11">
        <v>94</v>
      </c>
      <c r="D10" s="11">
        <v>87</v>
      </c>
      <c r="E10" s="11">
        <v>122</v>
      </c>
      <c r="F10" s="11">
        <v>133</v>
      </c>
    </row>
    <row r="11" spans="1:6" ht="15.75">
      <c r="A11" s="18" t="s">
        <v>21</v>
      </c>
      <c r="B11" s="11">
        <f t="shared" si="0"/>
        <v>212</v>
      </c>
      <c r="C11" s="11">
        <v>48</v>
      </c>
      <c r="D11" s="11">
        <v>48</v>
      </c>
      <c r="E11" s="11">
        <v>68</v>
      </c>
      <c r="F11" s="11">
        <v>48</v>
      </c>
    </row>
    <row r="12" spans="1:6" ht="15.75">
      <c r="A12" s="18" t="s">
        <v>24</v>
      </c>
      <c r="B12" s="11">
        <f t="shared" si="0"/>
        <v>436</v>
      </c>
      <c r="C12" s="11">
        <v>87</v>
      </c>
      <c r="D12" s="11">
        <v>121</v>
      </c>
      <c r="E12" s="11">
        <v>121</v>
      </c>
      <c r="F12" s="11">
        <v>107</v>
      </c>
    </row>
    <row r="13" spans="1:6" ht="15.75">
      <c r="A13" s="18" t="s">
        <v>31</v>
      </c>
      <c r="B13" s="11">
        <f t="shared" si="0"/>
        <v>372</v>
      </c>
      <c r="C13" s="11">
        <v>79</v>
      </c>
      <c r="D13" s="11">
        <v>78</v>
      </c>
      <c r="E13" s="11">
        <v>108</v>
      </c>
      <c r="F13" s="11">
        <v>107</v>
      </c>
    </row>
    <row r="14" spans="1:6" ht="15.75">
      <c r="A14" s="18" t="s">
        <v>36</v>
      </c>
      <c r="B14" s="11">
        <f t="shared" si="0"/>
        <v>497</v>
      </c>
      <c r="C14" s="11">
        <v>92</v>
      </c>
      <c r="D14" s="11">
        <v>96</v>
      </c>
      <c r="E14" s="11">
        <v>212</v>
      </c>
      <c r="F14" s="11">
        <v>97</v>
      </c>
    </row>
    <row r="15" spans="1:6" ht="15.75">
      <c r="A15" s="18" t="s">
        <v>39</v>
      </c>
      <c r="B15" s="11">
        <f t="shared" si="0"/>
        <v>500</v>
      </c>
      <c r="C15" s="11">
        <v>105</v>
      </c>
      <c r="D15" s="11">
        <v>134</v>
      </c>
      <c r="E15" s="11">
        <v>155</v>
      </c>
      <c r="F15" s="11">
        <v>106</v>
      </c>
    </row>
    <row r="16" spans="1:6" ht="15.75">
      <c r="A16" s="18" t="s">
        <v>41</v>
      </c>
      <c r="B16" s="11">
        <f t="shared" si="0"/>
        <v>787</v>
      </c>
      <c r="C16" s="11">
        <v>176</v>
      </c>
      <c r="D16" s="11">
        <v>202</v>
      </c>
      <c r="E16" s="11">
        <v>223</v>
      </c>
      <c r="F16" s="11">
        <v>186</v>
      </c>
    </row>
    <row r="17" spans="1:6" ht="15.75">
      <c r="A17" s="19" t="s">
        <v>46</v>
      </c>
      <c r="B17" s="15">
        <f>SUM(B$9:B16)</f>
        <v>3829</v>
      </c>
      <c r="C17" s="15">
        <f>SUM(C$9:C16)</f>
        <v>819</v>
      </c>
      <c r="D17" s="15">
        <f>SUM(D$9:D16)</f>
        <v>928</v>
      </c>
      <c r="E17" s="15">
        <f>SUM(E$9:E16)</f>
        <v>1174</v>
      </c>
      <c r="F17" s="15">
        <f>SUM(F$9:F16)</f>
        <v>908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65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29</v>
      </c>
      <c r="C9" s="11">
        <v>2</v>
      </c>
      <c r="D9" s="11">
        <v>3</v>
      </c>
      <c r="E9" s="11">
        <v>22</v>
      </c>
      <c r="F9" s="11">
        <v>2</v>
      </c>
    </row>
    <row r="10" spans="1:6" ht="15.75">
      <c r="A10" s="18" t="s">
        <v>24</v>
      </c>
      <c r="B10" s="11">
        <f>SUM(C10:F10)</f>
        <v>169</v>
      </c>
      <c r="C10" s="11">
        <v>35</v>
      </c>
      <c r="D10" s="11">
        <v>26</v>
      </c>
      <c r="E10" s="11">
        <v>59</v>
      </c>
      <c r="F10" s="11">
        <v>49</v>
      </c>
    </row>
    <row r="11" spans="1:6" ht="15.75">
      <c r="A11" s="18" t="s">
        <v>31</v>
      </c>
      <c r="B11" s="11">
        <f>SUM(C11:F11)</f>
        <v>23</v>
      </c>
      <c r="C11" s="11">
        <v>6</v>
      </c>
      <c r="D11" s="11">
        <v>2</v>
      </c>
      <c r="E11" s="11">
        <v>10</v>
      </c>
      <c r="F11" s="11">
        <v>5</v>
      </c>
    </row>
    <row r="12" spans="1:6" ht="15.75">
      <c r="A12" s="18" t="s">
        <v>36</v>
      </c>
      <c r="B12" s="11">
        <f>SUM(C12:F12)</f>
        <v>402</v>
      </c>
      <c r="C12" s="11">
        <v>93</v>
      </c>
      <c r="D12" s="11">
        <v>89</v>
      </c>
      <c r="E12" s="11">
        <v>153</v>
      </c>
      <c r="F12" s="11">
        <v>67</v>
      </c>
    </row>
    <row r="13" spans="1:6" ht="15.75">
      <c r="A13" s="18" t="s">
        <v>41</v>
      </c>
      <c r="B13" s="11">
        <f>SUM(C13:F13)</f>
        <v>346</v>
      </c>
      <c r="C13" s="11">
        <v>73</v>
      </c>
      <c r="D13" s="11">
        <v>100</v>
      </c>
      <c r="E13" s="11">
        <v>111</v>
      </c>
      <c r="F13" s="11">
        <v>62</v>
      </c>
    </row>
    <row r="14" spans="1:6" ht="15.75">
      <c r="A14" s="19" t="s">
        <v>46</v>
      </c>
      <c r="B14" s="15">
        <f>SUM(B$9:B13)</f>
        <v>969</v>
      </c>
      <c r="C14" s="15">
        <f>SUM(C$9:C13)</f>
        <v>209</v>
      </c>
      <c r="D14" s="15">
        <f>SUM(D$9:D13)</f>
        <v>220</v>
      </c>
      <c r="E14" s="15">
        <f>SUM(E$9:E13)</f>
        <v>355</v>
      </c>
      <c r="F14" s="15">
        <f>SUM(F$9:F13)</f>
        <v>185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64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196</v>
      </c>
      <c r="C9" s="11">
        <v>33</v>
      </c>
      <c r="D9" s="11">
        <v>46</v>
      </c>
      <c r="E9" s="11">
        <v>79</v>
      </c>
      <c r="F9" s="11">
        <v>38</v>
      </c>
    </row>
    <row r="10" spans="1:6" ht="15.75">
      <c r="A10" s="18" t="s">
        <v>24</v>
      </c>
      <c r="B10" s="11">
        <f t="shared" si="0"/>
        <v>269</v>
      </c>
      <c r="C10" s="11">
        <v>61</v>
      </c>
      <c r="D10" s="11">
        <v>70</v>
      </c>
      <c r="E10" s="11">
        <v>99</v>
      </c>
      <c r="F10" s="11">
        <v>39</v>
      </c>
    </row>
    <row r="11" spans="1:6" ht="15.75">
      <c r="A11" s="18" t="s">
        <v>31</v>
      </c>
      <c r="B11" s="11">
        <f t="shared" si="0"/>
        <v>206</v>
      </c>
      <c r="C11" s="11"/>
      <c r="D11" s="11">
        <v>47</v>
      </c>
      <c r="E11" s="11">
        <v>159</v>
      </c>
      <c r="F11" s="11"/>
    </row>
    <row r="12" spans="1:6" ht="15.75">
      <c r="A12" s="18" t="s">
        <v>36</v>
      </c>
      <c r="B12" s="11">
        <f t="shared" si="0"/>
        <v>609</v>
      </c>
      <c r="C12" s="11">
        <v>88</v>
      </c>
      <c r="D12" s="11">
        <v>94</v>
      </c>
      <c r="E12" s="11">
        <v>218</v>
      </c>
      <c r="F12" s="11">
        <v>209</v>
      </c>
    </row>
    <row r="13" spans="1:6" ht="15.75">
      <c r="A13" s="18" t="s">
        <v>39</v>
      </c>
      <c r="B13" s="11">
        <f t="shared" si="0"/>
        <v>141</v>
      </c>
      <c r="C13" s="11">
        <v>17</v>
      </c>
      <c r="D13" s="11">
        <v>38</v>
      </c>
      <c r="E13" s="11">
        <v>67</v>
      </c>
      <c r="F13" s="11">
        <v>19</v>
      </c>
    </row>
    <row r="14" spans="1:6" ht="15.75">
      <c r="A14" s="18" t="s">
        <v>41</v>
      </c>
      <c r="B14" s="11">
        <f t="shared" si="0"/>
        <v>420</v>
      </c>
      <c r="C14" s="11">
        <v>59</v>
      </c>
      <c r="D14" s="11">
        <v>92</v>
      </c>
      <c r="E14" s="11">
        <v>184</v>
      </c>
      <c r="F14" s="11">
        <v>85</v>
      </c>
    </row>
    <row r="15" spans="1:6" ht="15.75">
      <c r="A15" s="19" t="s">
        <v>46</v>
      </c>
      <c r="B15" s="15">
        <f>SUM(B$9:B14)</f>
        <v>1841</v>
      </c>
      <c r="C15" s="15">
        <f>SUM(C$9:C14)</f>
        <v>258</v>
      </c>
      <c r="D15" s="15">
        <f>SUM(D$9:D14)</f>
        <v>387</v>
      </c>
      <c r="E15" s="15">
        <f>SUM(E$9:E14)</f>
        <v>806</v>
      </c>
      <c r="F15" s="15">
        <f>SUM(F$9:F14)</f>
        <v>390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63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152</v>
      </c>
      <c r="C9" s="11">
        <v>41</v>
      </c>
      <c r="D9" s="11">
        <v>37</v>
      </c>
      <c r="E9" s="11">
        <v>47</v>
      </c>
      <c r="F9" s="11">
        <v>27</v>
      </c>
    </row>
    <row r="10" spans="1:6" ht="15.75">
      <c r="A10" s="18" t="s">
        <v>24</v>
      </c>
      <c r="B10" s="11">
        <f>SUM(C10:F10)</f>
        <v>136</v>
      </c>
      <c r="C10" s="11">
        <v>22</v>
      </c>
      <c r="D10" s="11">
        <v>46</v>
      </c>
      <c r="E10" s="11">
        <v>52</v>
      </c>
      <c r="F10" s="11">
        <v>16</v>
      </c>
    </row>
    <row r="11" spans="1:6" ht="15.75">
      <c r="A11" s="18" t="s">
        <v>36</v>
      </c>
      <c r="B11" s="11">
        <f>SUM(C11:F11)</f>
        <v>472</v>
      </c>
      <c r="C11" s="11">
        <v>64</v>
      </c>
      <c r="D11" s="11">
        <v>96</v>
      </c>
      <c r="E11" s="11">
        <v>231</v>
      </c>
      <c r="F11" s="11">
        <v>81</v>
      </c>
    </row>
    <row r="12" spans="1:6" ht="15.75">
      <c r="A12" s="18" t="s">
        <v>39</v>
      </c>
      <c r="B12" s="11">
        <f>SUM(C12:F12)</f>
        <v>114</v>
      </c>
      <c r="C12" s="11">
        <v>26</v>
      </c>
      <c r="D12" s="11">
        <v>24</v>
      </c>
      <c r="E12" s="11">
        <v>47</v>
      </c>
      <c r="F12" s="11">
        <v>17</v>
      </c>
    </row>
    <row r="13" spans="1:6" ht="15.75">
      <c r="A13" s="18" t="s">
        <v>41</v>
      </c>
      <c r="B13" s="11">
        <f>SUM(C13:F13)</f>
        <v>405</v>
      </c>
      <c r="C13" s="11">
        <v>85</v>
      </c>
      <c r="D13" s="11">
        <v>112</v>
      </c>
      <c r="E13" s="11">
        <v>131</v>
      </c>
      <c r="F13" s="11">
        <v>77</v>
      </c>
    </row>
    <row r="14" spans="1:6" ht="15.75">
      <c r="A14" s="19" t="s">
        <v>46</v>
      </c>
      <c r="B14" s="15">
        <f>SUM(B$9:B13)</f>
        <v>1279</v>
      </c>
      <c r="C14" s="15">
        <f>SUM(C$9:C13)</f>
        <v>238</v>
      </c>
      <c r="D14" s="15">
        <f>SUM(D$9:D13)</f>
        <v>315</v>
      </c>
      <c r="E14" s="15">
        <f>SUM(E$9:E13)</f>
        <v>508</v>
      </c>
      <c r="F14" s="15">
        <f>SUM(F$9:F13)</f>
        <v>218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9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107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8" si="0">SUM(C9:F9)</f>
        <v>6456</v>
      </c>
      <c r="C9" s="11">
        <v>1560</v>
      </c>
      <c r="D9" s="11">
        <v>1435</v>
      </c>
      <c r="E9" s="11">
        <v>1659</v>
      </c>
      <c r="F9" s="11">
        <v>1802</v>
      </c>
    </row>
    <row r="10" spans="1:6" ht="15.75">
      <c r="A10" s="18" t="s">
        <v>10</v>
      </c>
      <c r="B10" s="11">
        <f t="shared" si="0"/>
        <v>219</v>
      </c>
      <c r="C10" s="11">
        <v>75</v>
      </c>
      <c r="D10" s="11">
        <v>64</v>
      </c>
      <c r="E10" s="11">
        <v>57</v>
      </c>
      <c r="F10" s="11">
        <v>23</v>
      </c>
    </row>
    <row r="11" spans="1:6" ht="15.75">
      <c r="A11" s="18" t="s">
        <v>11</v>
      </c>
      <c r="B11" s="11">
        <f t="shared" si="0"/>
        <v>720</v>
      </c>
      <c r="C11" s="11">
        <v>157</v>
      </c>
      <c r="D11" s="11">
        <v>220</v>
      </c>
      <c r="E11" s="11">
        <v>181</v>
      </c>
      <c r="F11" s="11">
        <v>162</v>
      </c>
    </row>
    <row r="12" spans="1:6" ht="15.75">
      <c r="A12" s="18" t="s">
        <v>12</v>
      </c>
      <c r="B12" s="11">
        <f t="shared" si="0"/>
        <v>142</v>
      </c>
      <c r="C12" s="11">
        <v>105</v>
      </c>
      <c r="D12" s="11">
        <v>12</v>
      </c>
      <c r="E12" s="11">
        <v>11</v>
      </c>
      <c r="F12" s="11">
        <v>14</v>
      </c>
    </row>
    <row r="13" spans="1:6" ht="15.75">
      <c r="A13" s="18" t="s">
        <v>21</v>
      </c>
      <c r="B13" s="11">
        <f t="shared" si="0"/>
        <v>1449</v>
      </c>
      <c r="C13" s="11">
        <v>372</v>
      </c>
      <c r="D13" s="11">
        <v>280</v>
      </c>
      <c r="E13" s="11">
        <v>383</v>
      </c>
      <c r="F13" s="11">
        <v>414</v>
      </c>
    </row>
    <row r="14" spans="1:6" ht="15.75">
      <c r="A14" s="18" t="s">
        <v>24</v>
      </c>
      <c r="B14" s="11">
        <f t="shared" si="0"/>
        <v>1350</v>
      </c>
      <c r="C14" s="11">
        <v>233</v>
      </c>
      <c r="D14" s="11">
        <v>267</v>
      </c>
      <c r="E14" s="11">
        <v>346</v>
      </c>
      <c r="F14" s="11">
        <v>504</v>
      </c>
    </row>
    <row r="15" spans="1:6" ht="15.75">
      <c r="A15" s="18" t="s">
        <v>25</v>
      </c>
      <c r="B15" s="11">
        <f t="shared" si="0"/>
        <v>1469</v>
      </c>
      <c r="C15" s="11">
        <v>399</v>
      </c>
      <c r="D15" s="11">
        <v>425</v>
      </c>
      <c r="E15" s="11">
        <v>397</v>
      </c>
      <c r="F15" s="11">
        <v>248</v>
      </c>
    </row>
    <row r="16" spans="1:6" ht="15.75">
      <c r="A16" s="18" t="s">
        <v>26</v>
      </c>
      <c r="B16" s="11">
        <f t="shared" si="0"/>
        <v>518</v>
      </c>
      <c r="C16" s="11">
        <v>82</v>
      </c>
      <c r="D16" s="11">
        <v>69</v>
      </c>
      <c r="E16" s="11">
        <v>144</v>
      </c>
      <c r="F16" s="11">
        <v>223</v>
      </c>
    </row>
    <row r="17" spans="1:6" ht="15.75">
      <c r="A17" s="18" t="s">
        <v>27</v>
      </c>
      <c r="B17" s="11">
        <f t="shared" si="0"/>
        <v>489</v>
      </c>
      <c r="C17" s="11">
        <v>92</v>
      </c>
      <c r="D17" s="11">
        <v>133</v>
      </c>
      <c r="E17" s="11">
        <v>101</v>
      </c>
      <c r="F17" s="11">
        <v>163</v>
      </c>
    </row>
    <row r="18" spans="1:6" ht="15.75">
      <c r="A18" s="18" t="s">
        <v>28</v>
      </c>
      <c r="B18" s="11">
        <f t="shared" si="0"/>
        <v>847</v>
      </c>
      <c r="C18" s="11">
        <v>94</v>
      </c>
      <c r="D18" s="11">
        <v>244</v>
      </c>
      <c r="E18" s="11">
        <v>267</v>
      </c>
      <c r="F18" s="11">
        <v>242</v>
      </c>
    </row>
    <row r="19" spans="1:6" ht="15.75">
      <c r="A19" s="18" t="s">
        <v>29</v>
      </c>
      <c r="B19" s="11">
        <f t="shared" si="0"/>
        <v>1344</v>
      </c>
      <c r="C19" s="11">
        <v>321</v>
      </c>
      <c r="D19" s="11">
        <v>376</v>
      </c>
      <c r="E19" s="11">
        <v>309</v>
      </c>
      <c r="F19" s="11">
        <v>338</v>
      </c>
    </row>
    <row r="20" spans="1:6" ht="15.75">
      <c r="A20" s="18" t="s">
        <v>32</v>
      </c>
      <c r="B20" s="11">
        <f t="shared" si="0"/>
        <v>854</v>
      </c>
      <c r="C20" s="11">
        <v>165</v>
      </c>
      <c r="D20" s="11">
        <v>228</v>
      </c>
      <c r="E20" s="11">
        <v>193</v>
      </c>
      <c r="F20" s="11">
        <v>268</v>
      </c>
    </row>
    <row r="21" spans="1:6" ht="15.75">
      <c r="A21" s="18" t="s">
        <v>34</v>
      </c>
      <c r="B21" s="11">
        <f t="shared" si="0"/>
        <v>809</v>
      </c>
      <c r="C21" s="11">
        <v>157</v>
      </c>
      <c r="D21" s="11">
        <v>252</v>
      </c>
      <c r="E21" s="11">
        <v>224</v>
      </c>
      <c r="F21" s="11">
        <v>176</v>
      </c>
    </row>
    <row r="22" spans="1:6" ht="15.75">
      <c r="A22" s="18" t="s">
        <v>35</v>
      </c>
      <c r="B22" s="11">
        <f t="shared" si="0"/>
        <v>1416</v>
      </c>
      <c r="C22" s="11">
        <v>355</v>
      </c>
      <c r="D22" s="11">
        <v>362</v>
      </c>
      <c r="E22" s="11">
        <v>347</v>
      </c>
      <c r="F22" s="11">
        <v>352</v>
      </c>
    </row>
    <row r="23" spans="1:6" ht="15.75">
      <c r="A23" s="18" t="s">
        <v>39</v>
      </c>
      <c r="B23" s="11">
        <f t="shared" si="0"/>
        <v>1918</v>
      </c>
      <c r="C23" s="11">
        <v>457</v>
      </c>
      <c r="D23" s="11">
        <v>479</v>
      </c>
      <c r="E23" s="11">
        <v>473</v>
      </c>
      <c r="F23" s="11">
        <v>509</v>
      </c>
    </row>
    <row r="24" spans="1:6" ht="15.75">
      <c r="A24" s="18" t="s">
        <v>40</v>
      </c>
      <c r="B24" s="11">
        <f t="shared" si="0"/>
        <v>1415</v>
      </c>
      <c r="C24" s="11">
        <v>313</v>
      </c>
      <c r="D24" s="11">
        <v>402</v>
      </c>
      <c r="E24" s="11">
        <v>331</v>
      </c>
      <c r="F24" s="11">
        <v>369</v>
      </c>
    </row>
    <row r="25" spans="1:6" ht="15.75">
      <c r="A25" s="18" t="s">
        <v>41</v>
      </c>
      <c r="B25" s="11">
        <f t="shared" si="0"/>
        <v>320</v>
      </c>
      <c r="C25" s="11">
        <v>110</v>
      </c>
      <c r="D25" s="11">
        <v>55</v>
      </c>
      <c r="E25" s="11">
        <v>81</v>
      </c>
      <c r="F25" s="11">
        <v>74</v>
      </c>
    </row>
    <row r="26" spans="1:6" ht="15.75">
      <c r="A26" s="18" t="s">
        <v>42</v>
      </c>
      <c r="B26" s="11">
        <f t="shared" si="0"/>
        <v>2258</v>
      </c>
      <c r="C26" s="11">
        <v>518</v>
      </c>
      <c r="D26" s="11">
        <v>619</v>
      </c>
      <c r="E26" s="11">
        <v>569</v>
      </c>
      <c r="F26" s="11">
        <v>552</v>
      </c>
    </row>
    <row r="27" spans="1:6" ht="15.75">
      <c r="A27" s="18" t="s">
        <v>44</v>
      </c>
      <c r="B27" s="11">
        <f t="shared" si="0"/>
        <v>777</v>
      </c>
      <c r="C27" s="11">
        <v>197</v>
      </c>
      <c r="D27" s="11">
        <v>222</v>
      </c>
      <c r="E27" s="11">
        <v>183</v>
      </c>
      <c r="F27" s="11">
        <v>175</v>
      </c>
    </row>
    <row r="28" spans="1:6" ht="15.75">
      <c r="A28" s="18" t="s">
        <v>45</v>
      </c>
      <c r="B28" s="11">
        <f t="shared" si="0"/>
        <v>666</v>
      </c>
      <c r="C28" s="11">
        <v>144</v>
      </c>
      <c r="D28" s="11">
        <v>158</v>
      </c>
      <c r="E28" s="11">
        <v>161</v>
      </c>
      <c r="F28" s="11">
        <v>203</v>
      </c>
    </row>
    <row r="29" spans="1:6" ht="15.75">
      <c r="A29" s="19" t="s">
        <v>46</v>
      </c>
      <c r="B29" s="15">
        <f>SUM(B$9:B28)</f>
        <v>25436</v>
      </c>
      <c r="C29" s="15">
        <f>SUM(C$9:C28)</f>
        <v>5906</v>
      </c>
      <c r="D29" s="15">
        <f>SUM(D$9:D28)</f>
        <v>6302</v>
      </c>
      <c r="E29" s="15">
        <f>SUM(E$9:E28)</f>
        <v>6417</v>
      </c>
      <c r="F29" s="15">
        <f>SUM(F$9:F28)</f>
        <v>6811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62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397</v>
      </c>
      <c r="C9" s="11">
        <v>44</v>
      </c>
      <c r="D9" s="11">
        <v>140</v>
      </c>
      <c r="E9" s="11">
        <v>92</v>
      </c>
      <c r="F9" s="11">
        <v>121</v>
      </c>
    </row>
    <row r="10" spans="1:6" ht="15.75">
      <c r="A10" s="18" t="s">
        <v>24</v>
      </c>
      <c r="B10" s="11">
        <f>SUM(C10:F10)</f>
        <v>18</v>
      </c>
      <c r="C10" s="11"/>
      <c r="D10" s="11">
        <v>1</v>
      </c>
      <c r="E10" s="11">
        <v>17</v>
      </c>
      <c r="F10" s="11"/>
    </row>
    <row r="11" spans="1:6" ht="15.75">
      <c r="A11" s="18" t="s">
        <v>31</v>
      </c>
      <c r="B11" s="11">
        <f>SUM(C11:F11)</f>
        <v>184</v>
      </c>
      <c r="C11" s="11">
        <v>31</v>
      </c>
      <c r="D11" s="11">
        <v>52</v>
      </c>
      <c r="E11" s="11">
        <v>42</v>
      </c>
      <c r="F11" s="11">
        <v>59</v>
      </c>
    </row>
    <row r="12" spans="1:6" ht="15.75">
      <c r="A12" s="18" t="s">
        <v>36</v>
      </c>
      <c r="B12" s="11">
        <f>SUM(C12:F12)</f>
        <v>535</v>
      </c>
      <c r="C12" s="11">
        <v>93</v>
      </c>
      <c r="D12" s="11">
        <v>137</v>
      </c>
      <c r="E12" s="11">
        <v>173</v>
      </c>
      <c r="F12" s="11">
        <v>132</v>
      </c>
    </row>
    <row r="13" spans="1:6" ht="15.75">
      <c r="A13" s="18" t="s">
        <v>41</v>
      </c>
      <c r="B13" s="11">
        <f>SUM(C13:F13)</f>
        <v>402</v>
      </c>
      <c r="C13" s="11">
        <v>63</v>
      </c>
      <c r="D13" s="11">
        <v>129</v>
      </c>
      <c r="E13" s="11">
        <v>126</v>
      </c>
      <c r="F13" s="11">
        <v>84</v>
      </c>
    </row>
    <row r="14" spans="1:6" ht="15.75">
      <c r="A14" s="19" t="s">
        <v>46</v>
      </c>
      <c r="B14" s="15">
        <f>SUM(B$9:B13)</f>
        <v>1536</v>
      </c>
      <c r="C14" s="15">
        <f>SUM(C$9:C13)</f>
        <v>231</v>
      </c>
      <c r="D14" s="15">
        <f>SUM(D$9:D13)</f>
        <v>459</v>
      </c>
      <c r="E14" s="15">
        <f>SUM(E$9:E13)</f>
        <v>450</v>
      </c>
      <c r="F14" s="15">
        <f>SUM(F$9:F13)</f>
        <v>396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I25" sqref="I25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61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122</v>
      </c>
      <c r="C9" s="11">
        <v>21</v>
      </c>
      <c r="D9" s="11">
        <v>26</v>
      </c>
      <c r="E9" s="11">
        <v>57</v>
      </c>
      <c r="F9" s="11">
        <v>18</v>
      </c>
    </row>
    <row r="10" spans="1:6" ht="15.75">
      <c r="A10" s="18" t="s">
        <v>20</v>
      </c>
      <c r="B10" s="11">
        <f t="shared" si="0"/>
        <v>760</v>
      </c>
      <c r="C10" s="11">
        <v>140</v>
      </c>
      <c r="D10" s="11">
        <v>174</v>
      </c>
      <c r="E10" s="11">
        <v>200</v>
      </c>
      <c r="F10" s="11">
        <v>246</v>
      </c>
    </row>
    <row r="11" spans="1:6" ht="15.75">
      <c r="A11" s="18" t="s">
        <v>24</v>
      </c>
      <c r="B11" s="11">
        <f t="shared" si="0"/>
        <v>395</v>
      </c>
      <c r="C11" s="11">
        <v>88</v>
      </c>
      <c r="D11" s="11">
        <v>119</v>
      </c>
      <c r="E11" s="11">
        <v>114</v>
      </c>
      <c r="F11" s="11">
        <v>74</v>
      </c>
    </row>
    <row r="12" spans="1:6" ht="15.75">
      <c r="A12" s="18" t="s">
        <v>31</v>
      </c>
      <c r="B12" s="11">
        <f t="shared" si="0"/>
        <v>187</v>
      </c>
      <c r="C12" s="11">
        <v>47</v>
      </c>
      <c r="D12" s="11">
        <v>43</v>
      </c>
      <c r="E12" s="11">
        <v>54</v>
      </c>
      <c r="F12" s="11">
        <v>43</v>
      </c>
    </row>
    <row r="13" spans="1:6" ht="15.75">
      <c r="A13" s="18" t="s">
        <v>36</v>
      </c>
      <c r="B13" s="11">
        <f t="shared" si="0"/>
        <v>832</v>
      </c>
      <c r="C13" s="11">
        <v>176</v>
      </c>
      <c r="D13" s="11">
        <v>245</v>
      </c>
      <c r="E13" s="11">
        <v>268</v>
      </c>
      <c r="F13" s="11">
        <v>143</v>
      </c>
    </row>
    <row r="14" spans="1:6" ht="15.75">
      <c r="A14" s="18" t="s">
        <v>39</v>
      </c>
      <c r="B14" s="11">
        <f t="shared" si="0"/>
        <v>491</v>
      </c>
      <c r="C14" s="11">
        <v>90</v>
      </c>
      <c r="D14" s="11">
        <v>102</v>
      </c>
      <c r="E14" s="11">
        <v>163</v>
      </c>
      <c r="F14" s="11">
        <v>136</v>
      </c>
    </row>
    <row r="15" spans="1:6" ht="15.75">
      <c r="A15" s="18" t="s">
        <v>41</v>
      </c>
      <c r="B15" s="11">
        <f t="shared" si="0"/>
        <v>669</v>
      </c>
      <c r="C15" s="11">
        <v>138</v>
      </c>
      <c r="D15" s="11">
        <v>136</v>
      </c>
      <c r="E15" s="11">
        <v>234</v>
      </c>
      <c r="F15" s="11">
        <v>161</v>
      </c>
    </row>
    <row r="16" spans="1:6" ht="15.75">
      <c r="A16" s="19" t="s">
        <v>46</v>
      </c>
      <c r="B16" s="15">
        <f>SUM(B$9:B15)</f>
        <v>3456</v>
      </c>
      <c r="C16" s="15">
        <f>SUM(C$9:C15)</f>
        <v>700</v>
      </c>
      <c r="D16" s="15">
        <f>SUM(D$9:D15)</f>
        <v>845</v>
      </c>
      <c r="E16" s="15">
        <f>SUM(E$9:E15)</f>
        <v>1090</v>
      </c>
      <c r="F16" s="15">
        <f>SUM(F$9:F15)</f>
        <v>821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60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8</v>
      </c>
      <c r="C9" s="11"/>
      <c r="D9" s="11">
        <v>4</v>
      </c>
      <c r="E9" s="11">
        <v>1</v>
      </c>
      <c r="F9" s="11">
        <v>3</v>
      </c>
    </row>
    <row r="10" spans="1:6" ht="15.75">
      <c r="A10" s="19" t="s">
        <v>46</v>
      </c>
      <c r="B10" s="15">
        <f>SUM(B$9)</f>
        <v>8</v>
      </c>
      <c r="C10" s="15">
        <f>SUM(C$9)</f>
        <v>0</v>
      </c>
      <c r="D10" s="15">
        <f>SUM(D$9)</f>
        <v>4</v>
      </c>
      <c r="E10" s="15">
        <f>SUM(E$9)</f>
        <v>1</v>
      </c>
      <c r="F10" s="15">
        <f>SUM(F$9)</f>
        <v>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58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756</v>
      </c>
      <c r="C9" s="11">
        <v>289</v>
      </c>
      <c r="D9" s="11">
        <v>248</v>
      </c>
      <c r="E9" s="11"/>
      <c r="F9" s="11">
        <v>219</v>
      </c>
    </row>
    <row r="10" spans="1:6" ht="15.75">
      <c r="A10" s="19" t="s">
        <v>46</v>
      </c>
      <c r="B10" s="15">
        <f>SUM(B$9)</f>
        <v>756</v>
      </c>
      <c r="C10" s="15">
        <f>SUM(C$9)</f>
        <v>289</v>
      </c>
      <c r="D10" s="15">
        <f>SUM(D$9)</f>
        <v>248</v>
      </c>
      <c r="E10" s="15">
        <f>SUM(E$9)</f>
        <v>0</v>
      </c>
      <c r="F10" s="15">
        <f>SUM(F$9)</f>
        <v>219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106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4722</v>
      </c>
      <c r="C9" s="11">
        <v>1125</v>
      </c>
      <c r="D9" s="11">
        <v>1223</v>
      </c>
      <c r="E9" s="11">
        <v>892</v>
      </c>
      <c r="F9" s="11">
        <v>1482</v>
      </c>
    </row>
    <row r="10" spans="1:6" ht="15.75">
      <c r="A10" s="19" t="s">
        <v>46</v>
      </c>
      <c r="B10" s="15">
        <f>SUM(B$9)</f>
        <v>4722</v>
      </c>
      <c r="C10" s="15">
        <f>SUM(C$9)</f>
        <v>1125</v>
      </c>
      <c r="D10" s="15">
        <f>SUM(D$9)</f>
        <v>1223</v>
      </c>
      <c r="E10" s="15">
        <f>SUM(E$9)</f>
        <v>892</v>
      </c>
      <c r="F10" s="15">
        <f>SUM(F$9)</f>
        <v>1482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31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105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30" si="0">SUM(C9:F9)</f>
        <v>16</v>
      </c>
      <c r="C9" s="11"/>
      <c r="D9" s="11"/>
      <c r="E9" s="11">
        <v>4</v>
      </c>
      <c r="F9" s="11">
        <v>12</v>
      </c>
    </row>
    <row r="10" spans="1:6" ht="15.75">
      <c r="A10" s="18" t="s">
        <v>10</v>
      </c>
      <c r="B10" s="11">
        <f t="shared" si="0"/>
        <v>60</v>
      </c>
      <c r="C10" s="11">
        <v>15</v>
      </c>
      <c r="D10" s="11">
        <v>23</v>
      </c>
      <c r="E10" s="11">
        <v>7</v>
      </c>
      <c r="F10" s="11">
        <v>15</v>
      </c>
    </row>
    <row r="11" spans="1:6" ht="15.75">
      <c r="A11" s="18" t="s">
        <v>11</v>
      </c>
      <c r="B11" s="11">
        <f t="shared" si="0"/>
        <v>209</v>
      </c>
      <c r="C11" s="11">
        <v>72</v>
      </c>
      <c r="D11" s="11">
        <v>66</v>
      </c>
      <c r="E11" s="11">
        <v>34</v>
      </c>
      <c r="F11" s="11">
        <v>37</v>
      </c>
    </row>
    <row r="12" spans="1:6" ht="15.75">
      <c r="A12" s="18" t="s">
        <v>12</v>
      </c>
      <c r="B12" s="11">
        <f t="shared" si="0"/>
        <v>88</v>
      </c>
      <c r="C12" s="11">
        <v>17</v>
      </c>
      <c r="D12" s="11">
        <v>24</v>
      </c>
      <c r="E12" s="11">
        <v>20</v>
      </c>
      <c r="F12" s="11">
        <v>27</v>
      </c>
    </row>
    <row r="13" spans="1:6" ht="15.75">
      <c r="A13" s="18" t="s">
        <v>14</v>
      </c>
      <c r="B13" s="11">
        <f t="shared" si="0"/>
        <v>0</v>
      </c>
      <c r="C13" s="11"/>
      <c r="D13" s="11"/>
      <c r="E13" s="11"/>
      <c r="F13" s="11"/>
    </row>
    <row r="14" spans="1:6" ht="15.75">
      <c r="A14" s="18" t="s">
        <v>15</v>
      </c>
      <c r="B14" s="11">
        <f t="shared" si="0"/>
        <v>157</v>
      </c>
      <c r="C14" s="11">
        <v>41</v>
      </c>
      <c r="D14" s="11">
        <v>42</v>
      </c>
      <c r="E14" s="11">
        <v>34</v>
      </c>
      <c r="F14" s="11">
        <v>40</v>
      </c>
    </row>
    <row r="15" spans="1:6" ht="15.75">
      <c r="A15" s="18" t="s">
        <v>16</v>
      </c>
      <c r="B15" s="11">
        <f t="shared" si="0"/>
        <v>515</v>
      </c>
      <c r="C15" s="11">
        <v>119</v>
      </c>
      <c r="D15" s="11">
        <v>140</v>
      </c>
      <c r="E15" s="11">
        <v>141</v>
      </c>
      <c r="F15" s="11">
        <v>115</v>
      </c>
    </row>
    <row r="16" spans="1:6" ht="15.75">
      <c r="A16" s="18" t="s">
        <v>17</v>
      </c>
      <c r="B16" s="11">
        <f t="shared" si="0"/>
        <v>621</v>
      </c>
      <c r="C16" s="11">
        <v>123</v>
      </c>
      <c r="D16" s="11">
        <v>196</v>
      </c>
      <c r="E16" s="11">
        <v>147</v>
      </c>
      <c r="F16" s="11">
        <v>155</v>
      </c>
    </row>
    <row r="17" spans="1:6" ht="15.75">
      <c r="A17" s="18" t="s">
        <v>18</v>
      </c>
      <c r="B17" s="11">
        <f t="shared" si="0"/>
        <v>1549</v>
      </c>
      <c r="C17" s="11">
        <v>325</v>
      </c>
      <c r="D17" s="11">
        <v>397</v>
      </c>
      <c r="E17" s="11">
        <v>418</v>
      </c>
      <c r="F17" s="11">
        <v>409</v>
      </c>
    </row>
    <row r="18" spans="1:6" ht="15.75">
      <c r="A18" s="18" t="s">
        <v>19</v>
      </c>
      <c r="B18" s="11">
        <f t="shared" si="0"/>
        <v>351</v>
      </c>
      <c r="C18" s="11">
        <v>93</v>
      </c>
      <c r="D18" s="11">
        <v>81</v>
      </c>
      <c r="E18" s="11">
        <v>86</v>
      </c>
      <c r="F18" s="11">
        <v>91</v>
      </c>
    </row>
    <row r="19" spans="1:6" ht="15.75">
      <c r="A19" s="18" t="s">
        <v>20</v>
      </c>
      <c r="B19" s="11">
        <f t="shared" si="0"/>
        <v>145</v>
      </c>
      <c r="C19" s="11"/>
      <c r="D19" s="11"/>
      <c r="E19" s="11"/>
      <c r="F19" s="11">
        <v>145</v>
      </c>
    </row>
    <row r="20" spans="1:6" ht="15.75">
      <c r="A20" s="18" t="s">
        <v>23</v>
      </c>
      <c r="B20" s="11">
        <f t="shared" si="0"/>
        <v>285</v>
      </c>
      <c r="C20" s="11">
        <v>57</v>
      </c>
      <c r="D20" s="11">
        <v>65</v>
      </c>
      <c r="E20" s="11">
        <v>52</v>
      </c>
      <c r="F20" s="11">
        <v>111</v>
      </c>
    </row>
    <row r="21" spans="1:6" ht="15.75">
      <c r="A21" s="18" t="s">
        <v>24</v>
      </c>
      <c r="B21" s="11">
        <f t="shared" si="0"/>
        <v>1078</v>
      </c>
      <c r="C21" s="11">
        <v>237</v>
      </c>
      <c r="D21" s="11">
        <v>277</v>
      </c>
      <c r="E21" s="11">
        <v>258</v>
      </c>
      <c r="F21" s="11">
        <v>306</v>
      </c>
    </row>
    <row r="22" spans="1:6" ht="15.75">
      <c r="A22" s="18" t="s">
        <v>25</v>
      </c>
      <c r="B22" s="11">
        <f t="shared" si="0"/>
        <v>349</v>
      </c>
      <c r="C22" s="11">
        <v>81</v>
      </c>
      <c r="D22" s="11">
        <v>93</v>
      </c>
      <c r="E22" s="11">
        <v>98</v>
      </c>
      <c r="F22" s="11">
        <v>77</v>
      </c>
    </row>
    <row r="23" spans="1:6" ht="15.75">
      <c r="A23" s="18" t="s">
        <v>26</v>
      </c>
      <c r="B23" s="11">
        <f t="shared" si="0"/>
        <v>722</v>
      </c>
      <c r="C23" s="11">
        <v>241</v>
      </c>
      <c r="D23" s="11">
        <v>221</v>
      </c>
      <c r="E23" s="11">
        <v>120</v>
      </c>
      <c r="F23" s="11">
        <v>140</v>
      </c>
    </row>
    <row r="24" spans="1:6" ht="15.75">
      <c r="A24" s="18" t="s">
        <v>27</v>
      </c>
      <c r="B24" s="11">
        <f t="shared" si="0"/>
        <v>455</v>
      </c>
      <c r="C24" s="11">
        <v>98</v>
      </c>
      <c r="D24" s="11">
        <v>122</v>
      </c>
      <c r="E24" s="11">
        <v>124</v>
      </c>
      <c r="F24" s="11">
        <v>111</v>
      </c>
    </row>
    <row r="25" spans="1:6" ht="15.75">
      <c r="A25" s="18" t="s">
        <v>29</v>
      </c>
      <c r="B25" s="11">
        <f t="shared" si="0"/>
        <v>1524</v>
      </c>
      <c r="C25" s="11">
        <v>320</v>
      </c>
      <c r="D25" s="11">
        <v>409</v>
      </c>
      <c r="E25" s="11">
        <v>374</v>
      </c>
      <c r="F25" s="11">
        <v>421</v>
      </c>
    </row>
    <row r="26" spans="1:6" ht="15.75">
      <c r="A26" s="18" t="s">
        <v>31</v>
      </c>
      <c r="B26" s="11">
        <f t="shared" si="0"/>
        <v>3546</v>
      </c>
      <c r="C26" s="11">
        <v>844</v>
      </c>
      <c r="D26" s="11">
        <v>792</v>
      </c>
      <c r="E26" s="11">
        <v>678</v>
      </c>
      <c r="F26" s="11">
        <v>1232</v>
      </c>
    </row>
    <row r="27" spans="1:6" ht="15.75">
      <c r="A27" s="18" t="s">
        <v>32</v>
      </c>
      <c r="B27" s="11">
        <f t="shared" si="0"/>
        <v>664</v>
      </c>
      <c r="C27" s="11">
        <v>134</v>
      </c>
      <c r="D27" s="11">
        <v>189</v>
      </c>
      <c r="E27" s="11">
        <v>161</v>
      </c>
      <c r="F27" s="11">
        <v>180</v>
      </c>
    </row>
    <row r="28" spans="1:6" ht="15.75">
      <c r="A28" s="18" t="s">
        <v>34</v>
      </c>
      <c r="B28" s="11">
        <f t="shared" si="0"/>
        <v>234</v>
      </c>
      <c r="C28" s="11">
        <v>65</v>
      </c>
      <c r="D28" s="11">
        <v>46</v>
      </c>
      <c r="E28" s="11">
        <v>67</v>
      </c>
      <c r="F28" s="11">
        <v>56</v>
      </c>
    </row>
    <row r="29" spans="1:6" ht="15.75">
      <c r="A29" s="18" t="s">
        <v>39</v>
      </c>
      <c r="B29" s="11">
        <f t="shared" si="0"/>
        <v>1169</v>
      </c>
      <c r="C29" s="11">
        <v>261</v>
      </c>
      <c r="D29" s="11">
        <v>352</v>
      </c>
      <c r="E29" s="11">
        <v>318</v>
      </c>
      <c r="F29" s="11">
        <v>238</v>
      </c>
    </row>
    <row r="30" spans="1:6" ht="15.75">
      <c r="A30" s="18" t="s">
        <v>43</v>
      </c>
      <c r="B30" s="11">
        <f t="shared" si="0"/>
        <v>163</v>
      </c>
      <c r="C30" s="11">
        <v>29</v>
      </c>
      <c r="D30" s="11">
        <v>53</v>
      </c>
      <c r="E30" s="11">
        <v>45</v>
      </c>
      <c r="F30" s="11">
        <v>36</v>
      </c>
    </row>
    <row r="31" spans="1:6" ht="15.75">
      <c r="A31" s="19" t="s">
        <v>46</v>
      </c>
      <c r="B31" s="15">
        <f>SUM(B$9:B30)</f>
        <v>13900</v>
      </c>
      <c r="C31" s="15">
        <f>SUM(C$9:C30)</f>
        <v>3172</v>
      </c>
      <c r="D31" s="15">
        <f>SUM(D$9:D30)</f>
        <v>3588</v>
      </c>
      <c r="E31" s="15">
        <f>SUM(E$9:E30)</f>
        <v>3186</v>
      </c>
      <c r="F31" s="15">
        <f>SUM(F$9:F30)</f>
        <v>3954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104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>SUM(C9:F9)</f>
        <v>30</v>
      </c>
      <c r="C9" s="11">
        <v>2</v>
      </c>
      <c r="D9" s="11">
        <v>10</v>
      </c>
      <c r="E9" s="11">
        <v>8</v>
      </c>
      <c r="F9" s="11">
        <v>10</v>
      </c>
    </row>
    <row r="10" spans="1:6" ht="15.75">
      <c r="A10" s="18" t="s">
        <v>20</v>
      </c>
      <c r="B10" s="11">
        <f>SUM(C10:F10)</f>
        <v>3916</v>
      </c>
      <c r="C10" s="11">
        <v>1038</v>
      </c>
      <c r="D10" s="11">
        <v>1020</v>
      </c>
      <c r="E10" s="11">
        <v>910</v>
      </c>
      <c r="F10" s="11">
        <v>948</v>
      </c>
    </row>
    <row r="11" spans="1:6" ht="15.75">
      <c r="A11" s="19" t="s">
        <v>46</v>
      </c>
      <c r="B11" s="15">
        <f>SUM(B$9:B10)</f>
        <v>3946</v>
      </c>
      <c r="C11" s="15">
        <f>SUM(C$9:C10)</f>
        <v>1040</v>
      </c>
      <c r="D11" s="15">
        <f>SUM(D$9:D10)</f>
        <v>1030</v>
      </c>
      <c r="E11" s="15">
        <f>SUM(E$9:E10)</f>
        <v>918</v>
      </c>
      <c r="F11" s="15">
        <f>SUM(F$9:F10)</f>
        <v>958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0" t="s">
        <v>57</v>
      </c>
      <c r="B1" s="80"/>
      <c r="C1" s="80"/>
      <c r="D1" s="80"/>
      <c r="E1" s="80"/>
      <c r="F1" s="80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5" t="s">
        <v>103</v>
      </c>
      <c r="B3" s="85"/>
      <c r="C3" s="85"/>
      <c r="D3" s="85"/>
      <c r="E3" s="85"/>
      <c r="F3" s="85"/>
    </row>
    <row r="4" spans="1:6" ht="43.5" customHeight="1">
      <c r="B4" s="9"/>
      <c r="C4" s="9"/>
      <c r="D4" s="9"/>
      <c r="E4" s="9"/>
      <c r="F4" s="9"/>
    </row>
    <row r="5" spans="1:6" ht="28.5" customHeight="1">
      <c r="A5" s="82" t="s">
        <v>1</v>
      </c>
      <c r="B5" s="81" t="s">
        <v>231</v>
      </c>
      <c r="C5" s="81"/>
      <c r="D5" s="81"/>
      <c r="E5" s="81"/>
      <c r="F5" s="81"/>
    </row>
    <row r="6" spans="1:6" ht="15.75" customHeight="1">
      <c r="A6" s="83"/>
      <c r="B6" s="81" t="s">
        <v>108</v>
      </c>
      <c r="C6" s="81" t="s">
        <v>59</v>
      </c>
      <c r="D6" s="81"/>
      <c r="E6" s="81"/>
      <c r="F6" s="81"/>
    </row>
    <row r="7" spans="1:6" ht="31.5" customHeight="1">
      <c r="A7" s="84"/>
      <c r="B7" s="8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13</v>
      </c>
      <c r="B9" s="11">
        <f>SUM(C9:F9)</f>
        <v>719</v>
      </c>
      <c r="C9" s="11">
        <v>176</v>
      </c>
      <c r="D9" s="11">
        <v>169</v>
      </c>
      <c r="E9" s="11">
        <v>155</v>
      </c>
      <c r="F9" s="11">
        <v>219</v>
      </c>
    </row>
    <row r="10" spans="1:6" ht="15.75">
      <c r="A10" s="18" t="s">
        <v>24</v>
      </c>
      <c r="B10" s="11">
        <f>SUM(C10:F10)</f>
        <v>98</v>
      </c>
      <c r="C10" s="11">
        <v>14</v>
      </c>
      <c r="D10" s="11">
        <v>42</v>
      </c>
      <c r="E10" s="11">
        <v>14</v>
      </c>
      <c r="F10" s="11">
        <v>28</v>
      </c>
    </row>
    <row r="11" spans="1:6" ht="15.75">
      <c r="A11" s="18" t="s">
        <v>36</v>
      </c>
      <c r="B11" s="11">
        <f>SUM(C11:F11)</f>
        <v>214</v>
      </c>
      <c r="C11" s="11">
        <v>76</v>
      </c>
      <c r="D11" s="11">
        <v>58</v>
      </c>
      <c r="E11" s="11">
        <v>37</v>
      </c>
      <c r="F11" s="11">
        <v>43</v>
      </c>
    </row>
    <row r="12" spans="1:6" ht="15.75">
      <c r="A12" s="19" t="s">
        <v>46</v>
      </c>
      <c r="B12" s="15">
        <f>SUM(B$9:B11)</f>
        <v>1031</v>
      </c>
      <c r="C12" s="15">
        <f>SUM(C$9:C11)</f>
        <v>266</v>
      </c>
      <c r="D12" s="15">
        <f>SUM(D$9:D11)</f>
        <v>269</v>
      </c>
      <c r="E12" s="15">
        <f>SUM(E$9:E11)</f>
        <v>206</v>
      </c>
      <c r="F12" s="15">
        <f>SUM(F$9:F11)</f>
        <v>290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50</vt:i4>
      </vt:variant>
    </vt:vector>
  </HeadingPairs>
  <TitlesOfParts>
    <vt:vector size="102" baseType="lpstr">
      <vt:lpstr>общий свод</vt:lpstr>
      <vt:lpstr>Свод объёмов МО по кварталам</vt:lpstr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МСЧ МВД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Воровского</vt:lpstr>
      <vt:lpstr>Офтальмологический центр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Воровского!OrgName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'МСЧ МВД'!OrgName</vt:lpstr>
      <vt:lpstr>'МЦ "Бодрость"'!OrgName</vt:lpstr>
      <vt:lpstr>'Никольская ЦРБ'!OrgName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  <vt:lpstr>'общий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2022-06-28T10:22:41Z</dcterms:modified>
</cp:coreProperties>
</file>