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4505" yWindow="-15" windowWidth="14340" windowHeight="12390" tabRatio="843" firstSheet="1" activeTab="1"/>
  </bookViews>
  <sheets>
    <sheet name="System" sheetId="5" state="veryHidden" r:id="rId1"/>
    <sheet name="общий свод" sheetId="56" r:id="rId2"/>
    <sheet name="Свод объёмов МО по кварталам" sheetId="57" r:id="rId3"/>
    <sheet name="Свод" sheetId="6" r:id="rId4"/>
    <sheet name="ВОКБ" sheetId="55" r:id="rId5"/>
    <sheet name="ВООБ" sheetId="54" r:id="rId6"/>
    <sheet name="ВОДКБ" sheetId="53" r:id="rId7"/>
    <sheet name="ВОИБ" sheetId="52" r:id="rId8"/>
    <sheet name="ВОГВВ" sheetId="51" r:id="rId9"/>
    <sheet name="ВОКВД" sheetId="50" r:id="rId10"/>
    <sheet name="ВООД" sheetId="49" r:id="rId11"/>
    <sheet name="ВОКВД №2" sheetId="48" r:id="rId12"/>
    <sheet name="ВОКБ №2" sheetId="47" r:id="rId13"/>
    <sheet name="ВОДБ № 2" sheetId="46" r:id="rId14"/>
    <sheet name="ВГБ №1" sheetId="45" r:id="rId15"/>
    <sheet name="ВГБ №2" sheetId="44" r:id="rId16"/>
    <sheet name="МСЧ МВД" sheetId="43" r:id="rId17"/>
    <sheet name="МЦ &quot;Бодрость&quot;" sheetId="42" r:id="rId18"/>
    <sheet name="Новый источник" sheetId="41" r:id="rId19"/>
    <sheet name="Клиника Константа" sheetId="40" r:id="rId20"/>
    <sheet name="ВГРД" sheetId="39" r:id="rId21"/>
    <sheet name="ЧГБ(Череповец)" sheetId="38" r:id="rId22"/>
    <sheet name="ЧГБ(районы)" sheetId="37" r:id="rId23"/>
    <sheet name="МСЧ &quot;Северсталь&quot;" sheetId="36" r:id="rId24"/>
    <sheet name="ЧГРД" sheetId="35" r:id="rId25"/>
    <sheet name="ПАО &quot;Северсталь&quot;" sheetId="34" r:id="rId26"/>
    <sheet name="Бабаевская ЦРБ" sheetId="33" r:id="rId27"/>
    <sheet name="Бабушкинская ЦРБ" sheetId="32" r:id="rId28"/>
    <sheet name="Белозерская ЦРБ" sheetId="31" r:id="rId29"/>
    <sheet name="Вашкинская ЦРБ" sheetId="30" r:id="rId30"/>
    <sheet name="Великоустюгская ЦРБ" sheetId="29" r:id="rId31"/>
    <sheet name="Верховажская ЦРБ" sheetId="28" r:id="rId32"/>
    <sheet name="Вожегодская ЦРБ" sheetId="27" r:id="rId33"/>
    <sheet name="Вологодская ЦРБ" sheetId="26" r:id="rId34"/>
    <sheet name="Вытегорская ЦРБ" sheetId="25" r:id="rId35"/>
    <sheet name="Грязовецкая ЦРБ" sheetId="24" r:id="rId36"/>
    <sheet name="Кадуйская ЦРБ" sheetId="23" r:id="rId37"/>
    <sheet name="Кирилловская ЦРБ" sheetId="22" r:id="rId38"/>
    <sheet name="К-Городецкая ЦРБ" sheetId="21" r:id="rId39"/>
    <sheet name="Междуреченская ЦРБ" sheetId="20" r:id="rId40"/>
    <sheet name="Никольская ЦРБ" sheetId="19" r:id="rId41"/>
    <sheet name="Нюксенская ЦРБ" sheetId="18" r:id="rId42"/>
    <sheet name="Сокольская ЦРБ" sheetId="17" r:id="rId43"/>
    <sheet name="Сямженская ЦРБ" sheetId="16" r:id="rId44"/>
    <sheet name="Тарногская ЦРБ" sheetId="15" r:id="rId45"/>
    <sheet name="Тотемская ЦРБ" sheetId="14" r:id="rId46"/>
    <sheet name="У-Кубинская ЦРБ" sheetId="13" r:id="rId47"/>
    <sheet name="Устюженская ЦРБ" sheetId="12" r:id="rId48"/>
    <sheet name="Харовская ЦРБ" sheetId="11" r:id="rId49"/>
    <sheet name="Чагодощенская ЦРБ" sheetId="10" r:id="rId50"/>
    <sheet name="Шекснинская ЦРБ" sheetId="9" r:id="rId51"/>
    <sheet name="Воровского" sheetId="8" r:id="rId52"/>
    <sheet name="Офтальмологический центр" sheetId="7" r:id="rId53"/>
  </sheets>
  <definedNames>
    <definedName name="_xlnm._FilterDatabase" localSheetId="26">'Бабаевская ЦРБ'!#REF!</definedName>
    <definedName name="_xlnm._FilterDatabase" localSheetId="27">'Бабушкинская ЦРБ'!#REF!</definedName>
    <definedName name="_xlnm._FilterDatabase" localSheetId="28">'Белозерская ЦРБ'!#REF!</definedName>
    <definedName name="_xlnm._FilterDatabase" localSheetId="29">'Вашкинская ЦРБ'!#REF!</definedName>
    <definedName name="_xlnm._FilterDatabase" localSheetId="14">'ВГБ №1'!#REF!</definedName>
    <definedName name="_xlnm._FilterDatabase" localSheetId="15">'ВГБ №2'!#REF!</definedName>
    <definedName name="_xlnm._FilterDatabase" localSheetId="20">ВГРД!#REF!</definedName>
    <definedName name="_xlnm._FilterDatabase" localSheetId="30">'Великоустюгская ЦРБ'!#REF!</definedName>
    <definedName name="_xlnm._FilterDatabase" localSheetId="31">'Верховажская ЦРБ'!#REF!</definedName>
    <definedName name="_xlnm._FilterDatabase" localSheetId="8">ВОГВВ!#REF!</definedName>
    <definedName name="_xlnm._FilterDatabase" localSheetId="13">'ВОДБ № 2'!#REF!</definedName>
    <definedName name="_xlnm._FilterDatabase" localSheetId="6">ВОДКБ!#REF!</definedName>
    <definedName name="_xlnm._FilterDatabase" localSheetId="32">'Вожегодская ЦРБ'!#REF!</definedName>
    <definedName name="_xlnm._FilterDatabase" localSheetId="7">ВОИБ!#REF!</definedName>
    <definedName name="_xlnm._FilterDatabase" localSheetId="4">ВОКБ!#REF!</definedName>
    <definedName name="_xlnm._FilterDatabase" localSheetId="12">'ВОКБ №2'!#REF!</definedName>
    <definedName name="_xlnm._FilterDatabase" localSheetId="9">ВОКВД!#REF!</definedName>
    <definedName name="_xlnm._FilterDatabase" localSheetId="11">'ВОКВД №2'!#REF!</definedName>
    <definedName name="_xlnm._FilterDatabase" localSheetId="33">'Вологодская ЦРБ'!#REF!</definedName>
    <definedName name="_xlnm._FilterDatabase" localSheetId="5">ВООБ!#REF!</definedName>
    <definedName name="_xlnm._FilterDatabase" localSheetId="10">ВООД!#REF!</definedName>
    <definedName name="_xlnm._FilterDatabase" localSheetId="51">Воровского!#REF!</definedName>
    <definedName name="_xlnm._FilterDatabase" localSheetId="34">'Вытегорская ЦРБ'!#REF!</definedName>
    <definedName name="_xlnm._FilterDatabase" localSheetId="35">'Грязовецкая ЦРБ'!#REF!</definedName>
    <definedName name="_xlnm._FilterDatabase" localSheetId="36">'Кадуйская ЦРБ'!#REF!</definedName>
    <definedName name="_xlnm._FilterDatabase" localSheetId="38">'К-Городецкая ЦРБ'!#REF!</definedName>
    <definedName name="_xlnm._FilterDatabase" localSheetId="37">'Кирилловская ЦРБ'!#REF!</definedName>
    <definedName name="_xlnm._FilterDatabase" localSheetId="19">'Клиника Константа'!#REF!</definedName>
    <definedName name="_xlnm._FilterDatabase" localSheetId="39">'Междуреченская ЦРБ'!#REF!</definedName>
    <definedName name="_xlnm._FilterDatabase" localSheetId="23">'МСЧ "Северсталь"'!#REF!</definedName>
    <definedName name="_xlnm._FilterDatabase" localSheetId="16">'МСЧ МВД'!#REF!</definedName>
    <definedName name="_xlnm._FilterDatabase" localSheetId="17">'МЦ "Бодрость"'!#REF!</definedName>
    <definedName name="_xlnm._FilterDatabase" localSheetId="40">'Никольская ЦРБ'!#REF!</definedName>
    <definedName name="_xlnm._FilterDatabase" localSheetId="18">'Новый источник'!#REF!</definedName>
    <definedName name="_xlnm._FilterDatabase" localSheetId="41">'Нюксенская ЦРБ'!#REF!</definedName>
    <definedName name="_xlnm._FilterDatabase" localSheetId="52">'Офтальмологический центр'!#REF!</definedName>
    <definedName name="_xlnm._FilterDatabase" localSheetId="25">'ПАО "Северсталь"'!#REF!</definedName>
    <definedName name="_xlnm._FilterDatabase" localSheetId="3" hidden="1">Свод!#REF!</definedName>
    <definedName name="_xlnm._FilterDatabase" localSheetId="42">'Сокольская ЦРБ'!#REF!</definedName>
    <definedName name="_xlnm._FilterDatabase" localSheetId="43">'Сямженская ЦРБ'!#REF!</definedName>
    <definedName name="_xlnm._FilterDatabase" localSheetId="44">'Тарногская ЦРБ'!#REF!</definedName>
    <definedName name="_xlnm._FilterDatabase" localSheetId="45">'Тотемская ЦРБ'!#REF!</definedName>
    <definedName name="_xlnm._FilterDatabase" localSheetId="46">'У-Кубинская ЦРБ'!#REF!</definedName>
    <definedName name="_xlnm._FilterDatabase" localSheetId="47">'Устюженская ЦРБ'!#REF!</definedName>
    <definedName name="_xlnm._FilterDatabase" localSheetId="48">'Харовская ЦРБ'!#REF!</definedName>
    <definedName name="_xlnm._FilterDatabase" localSheetId="49">'Чагодощенская ЦРБ'!#REF!</definedName>
    <definedName name="_xlnm._FilterDatabase" localSheetId="22">'ЧГБ(районы)'!#REF!</definedName>
    <definedName name="_xlnm._FilterDatabase" localSheetId="21">'ЧГБ(Череповец)'!#REF!</definedName>
    <definedName name="_xlnm._FilterDatabase" localSheetId="24">ЧГРД!#REF!</definedName>
    <definedName name="_xlnm._FilterDatabase" localSheetId="50">'Шекснинская ЦРБ'!#REF!</definedName>
    <definedName name="OrgName" localSheetId="26">'Бабаевская ЦРБ'!$A$3</definedName>
    <definedName name="OrgName" localSheetId="27">'Бабушкинская ЦРБ'!$A$3</definedName>
    <definedName name="OrgName" localSheetId="28">'Белозерская ЦРБ'!$A$3</definedName>
    <definedName name="OrgName" localSheetId="29">'Вашкинская ЦРБ'!$A$3</definedName>
    <definedName name="OrgName" localSheetId="14">'ВГБ №1'!$A$3</definedName>
    <definedName name="OrgName" localSheetId="15">'ВГБ №2'!$A$3</definedName>
    <definedName name="OrgName" localSheetId="20">ВГРД!$A$3</definedName>
    <definedName name="OrgName" localSheetId="30">'Великоустюгская ЦРБ'!$A$3</definedName>
    <definedName name="OrgName" localSheetId="31">'Верховажская ЦРБ'!$A$3</definedName>
    <definedName name="OrgName" localSheetId="8">ВОГВВ!$A$3</definedName>
    <definedName name="OrgName" localSheetId="13">'ВОДБ № 2'!$A$3</definedName>
    <definedName name="OrgName" localSheetId="6">ВОДКБ!$A$3</definedName>
    <definedName name="OrgName" localSheetId="32">'Вожегодская ЦРБ'!$A$3</definedName>
    <definedName name="OrgName" localSheetId="7">ВОИБ!$A$3</definedName>
    <definedName name="OrgName" localSheetId="4">ВОКБ!$A$3</definedName>
    <definedName name="OrgName" localSheetId="12">'ВОКБ №2'!$A$3</definedName>
    <definedName name="OrgName" localSheetId="9">ВОКВД!$A$3</definedName>
    <definedName name="OrgName" localSheetId="11">'ВОКВД №2'!$A$3</definedName>
    <definedName name="OrgName" localSheetId="33">'Вологодская ЦРБ'!$A$3</definedName>
    <definedName name="OrgName" localSheetId="5">ВООБ!$A$3</definedName>
    <definedName name="OrgName" localSheetId="10">ВООД!$A$3</definedName>
    <definedName name="OrgName" localSheetId="51">Воровского!$A$3</definedName>
    <definedName name="OrgName" localSheetId="34">'Вытегорская ЦРБ'!$A$3</definedName>
    <definedName name="OrgName" localSheetId="35">'Грязовецкая ЦРБ'!$A$3</definedName>
    <definedName name="OrgName" localSheetId="36">'Кадуйская ЦРБ'!$A$3</definedName>
    <definedName name="OrgName" localSheetId="38">'К-Городецкая ЦРБ'!$A$3</definedName>
    <definedName name="OrgName" localSheetId="37">'Кирилловская ЦРБ'!$A$3</definedName>
    <definedName name="OrgName" localSheetId="19">'Клиника Константа'!$A$3</definedName>
    <definedName name="OrgName" localSheetId="39">'Междуреченская ЦРБ'!$A$3</definedName>
    <definedName name="OrgName" localSheetId="23">'МСЧ "Северсталь"'!$A$3</definedName>
    <definedName name="OrgName" localSheetId="16">'МСЧ МВД'!$A$3</definedName>
    <definedName name="OrgName" localSheetId="17">'МЦ "Бодрость"'!$A$3</definedName>
    <definedName name="OrgName" localSheetId="40">'Никольская ЦРБ'!$A$3</definedName>
    <definedName name="OrgName" localSheetId="18">'Новый источник'!$A$3</definedName>
    <definedName name="OrgName" localSheetId="41">'Нюксенская ЦРБ'!$A$3</definedName>
    <definedName name="OrgName" localSheetId="52">'Офтальмологический центр'!$A$3</definedName>
    <definedName name="OrgName" localSheetId="25">'ПАО "Северсталь"'!$A$3</definedName>
    <definedName name="OrgName" localSheetId="42">'Сокольская ЦРБ'!$A$3</definedName>
    <definedName name="OrgName" localSheetId="43">'Сямженская ЦРБ'!$A$3</definedName>
    <definedName name="OrgName" localSheetId="44">'Тарногская ЦРБ'!$A$3</definedName>
    <definedName name="OrgName" localSheetId="45">'Тотемская ЦРБ'!$A$3</definedName>
    <definedName name="OrgName" localSheetId="46">'У-Кубинская ЦРБ'!$A$3</definedName>
    <definedName name="OrgName" localSheetId="47">'Устюженская ЦРБ'!$A$3</definedName>
    <definedName name="OrgName" localSheetId="48">'Харовская ЦРБ'!$A$3</definedName>
    <definedName name="OrgName" localSheetId="49">'Чагодощенская ЦРБ'!$A$3</definedName>
    <definedName name="OrgName" localSheetId="22">'ЧГБ(районы)'!$A$3</definedName>
    <definedName name="OrgName" localSheetId="21">'ЧГБ(Череповец)'!$A$3</definedName>
    <definedName name="OrgName" localSheetId="24">ЧГРД!$A$3</definedName>
    <definedName name="OrgName" localSheetId="50">'Шекснинская ЦРБ'!$A$3</definedName>
  </definedNames>
  <calcPr calcId="124519" iterateDelta="1E-4"/>
</workbook>
</file>

<file path=xl/calcChain.xml><?xml version="1.0" encoding="utf-8"?>
<calcChain xmlns="http://schemas.openxmlformats.org/spreadsheetml/2006/main">
  <c r="H56" i="57"/>
  <c r="G56"/>
  <c r="F56"/>
  <c r="E56"/>
  <c r="C46"/>
  <c r="C41"/>
  <c r="D39"/>
  <c r="D56" s="1"/>
  <c r="C39"/>
  <c r="C56" s="1"/>
  <c r="C12"/>
  <c r="F63" i="56"/>
  <c r="G61"/>
  <c r="F61"/>
  <c r="E61"/>
  <c r="D61"/>
  <c r="C61"/>
  <c r="B61"/>
  <c r="B60"/>
  <c r="B56"/>
  <c r="B54"/>
  <c r="B53"/>
  <c r="B52"/>
  <c r="F51"/>
  <c r="B51"/>
  <c r="F50"/>
  <c r="B50"/>
  <c r="B46" s="1"/>
  <c r="F49"/>
  <c r="B49"/>
  <c r="E48"/>
  <c r="F48" s="1"/>
  <c r="F46" s="1"/>
  <c r="F57" s="1"/>
  <c r="F62" s="1"/>
  <c r="F64" s="1"/>
  <c r="F66" s="1"/>
  <c r="B48"/>
  <c r="F47"/>
  <c r="B47"/>
  <c r="G46"/>
  <c r="D46"/>
  <c r="C46"/>
  <c r="F43"/>
  <c r="B43"/>
  <c r="B42"/>
  <c r="B41" s="1"/>
  <c r="G41"/>
  <c r="F41"/>
  <c r="E41"/>
  <c r="D41"/>
  <c r="C41"/>
  <c r="B37"/>
  <c r="B36"/>
  <c r="B33" s="1"/>
  <c r="B57" s="1"/>
  <c r="B62" s="1"/>
  <c r="B64" s="1"/>
  <c r="B66" s="1"/>
  <c r="F34"/>
  <c r="D34"/>
  <c r="D33" s="1"/>
  <c r="B34"/>
  <c r="G33"/>
  <c r="F33"/>
  <c r="E33"/>
  <c r="C33"/>
  <c r="G6"/>
  <c r="G57" s="1"/>
  <c r="G62" s="1"/>
  <c r="G64" s="1"/>
  <c r="F6"/>
  <c r="E6"/>
  <c r="D6"/>
  <c r="C6"/>
  <c r="C57" s="1"/>
  <c r="C62" s="1"/>
  <c r="C64" s="1"/>
  <c r="C66" s="1"/>
  <c r="B6"/>
  <c r="E57" l="1"/>
  <c r="E62" s="1"/>
  <c r="E64" s="1"/>
  <c r="D57"/>
  <c r="D62" s="1"/>
  <c r="D64" s="1"/>
  <c r="E46"/>
  <c r="F10" i="7" l="1"/>
  <c r="E10"/>
  <c r="D10"/>
  <c r="C10"/>
  <c r="B10"/>
  <c r="B9"/>
  <c r="F10" i="8"/>
  <c r="E10"/>
  <c r="D10"/>
  <c r="C10"/>
  <c r="B9"/>
  <c r="B10" s="1"/>
  <c r="F16" i="9"/>
  <c r="E16"/>
  <c r="D16"/>
  <c r="C16"/>
  <c r="B15"/>
  <c r="B14"/>
  <c r="B13"/>
  <c r="B12"/>
  <c r="B16" s="1"/>
  <c r="B11"/>
  <c r="B10"/>
  <c r="B9"/>
  <c r="F14" i="10"/>
  <c r="E14"/>
  <c r="D14"/>
  <c r="C14"/>
  <c r="B13"/>
  <c r="B12"/>
  <c r="B11"/>
  <c r="B10"/>
  <c r="B14" s="1"/>
  <c r="B9"/>
  <c r="F14" i="11"/>
  <c r="E14"/>
  <c r="D14"/>
  <c r="C14"/>
  <c r="B13"/>
  <c r="B12"/>
  <c r="B11"/>
  <c r="B10"/>
  <c r="B9"/>
  <c r="B14" s="1"/>
  <c r="F15" i="12"/>
  <c r="E15"/>
  <c r="D15"/>
  <c r="C15"/>
  <c r="B14"/>
  <c r="B13"/>
  <c r="B12"/>
  <c r="B11"/>
  <c r="B15" s="1"/>
  <c r="B10"/>
  <c r="B9"/>
  <c r="F14" i="13"/>
  <c r="E14"/>
  <c r="D14"/>
  <c r="C14"/>
  <c r="B13"/>
  <c r="B12"/>
  <c r="B11"/>
  <c r="B10"/>
  <c r="B9"/>
  <c r="B14" s="1"/>
  <c r="F17" i="14"/>
  <c r="E17"/>
  <c r="D17"/>
  <c r="C17"/>
  <c r="B16"/>
  <c r="B15"/>
  <c r="B14"/>
  <c r="B13"/>
  <c r="B12"/>
  <c r="B11"/>
  <c r="B10"/>
  <c r="B9"/>
  <c r="B17" s="1"/>
  <c r="F16" i="15"/>
  <c r="E16"/>
  <c r="D16"/>
  <c r="C16"/>
  <c r="B15"/>
  <c r="B14"/>
  <c r="B13"/>
  <c r="B12"/>
  <c r="B11"/>
  <c r="B10"/>
  <c r="B9"/>
  <c r="B16" s="1"/>
  <c r="F14" i="16"/>
  <c r="E14"/>
  <c r="D14"/>
  <c r="C14"/>
  <c r="B13"/>
  <c r="B12"/>
  <c r="B11"/>
  <c r="B10"/>
  <c r="B9"/>
  <c r="B14" s="1"/>
  <c r="F17" i="17"/>
  <c r="E17"/>
  <c r="D17"/>
  <c r="C17"/>
  <c r="B16"/>
  <c r="B15"/>
  <c r="B14"/>
  <c r="B13"/>
  <c r="B12"/>
  <c r="B11"/>
  <c r="B10"/>
  <c r="B9"/>
  <c r="B17" s="1"/>
  <c r="F14" i="18"/>
  <c r="E14"/>
  <c r="D14"/>
  <c r="C14"/>
  <c r="B13"/>
  <c r="B12"/>
  <c r="B11"/>
  <c r="B10"/>
  <c r="B14" s="1"/>
  <c r="B9"/>
  <c r="F16" i="19"/>
  <c r="E16"/>
  <c r="D16"/>
  <c r="C16"/>
  <c r="B15"/>
  <c r="B14"/>
  <c r="B13"/>
  <c r="B12"/>
  <c r="B11"/>
  <c r="B10"/>
  <c r="B16" s="1"/>
  <c r="B9"/>
  <c r="F13" i="20"/>
  <c r="E13"/>
  <c r="D13"/>
  <c r="C13"/>
  <c r="B12"/>
  <c r="B11"/>
  <c r="B10"/>
  <c r="B9"/>
  <c r="B13" s="1"/>
  <c r="F16" i="21"/>
  <c r="E16"/>
  <c r="D16"/>
  <c r="C16"/>
  <c r="B15"/>
  <c r="B14"/>
  <c r="B13"/>
  <c r="B12"/>
  <c r="B16" s="1"/>
  <c r="B11"/>
  <c r="B10"/>
  <c r="B9"/>
  <c r="F13" i="22"/>
  <c r="E13"/>
  <c r="D13"/>
  <c r="C13"/>
  <c r="B12"/>
  <c r="B11"/>
  <c r="B10"/>
  <c r="B9"/>
  <c r="B13" s="1"/>
  <c r="F15" i="23"/>
  <c r="E15"/>
  <c r="D15"/>
  <c r="C15"/>
  <c r="B14"/>
  <c r="B13"/>
  <c r="B12"/>
  <c r="B15" s="1"/>
  <c r="B11"/>
  <c r="B10"/>
  <c r="B9"/>
  <c r="F16" i="24"/>
  <c r="E16"/>
  <c r="D16"/>
  <c r="C16"/>
  <c r="B16"/>
  <c r="B15"/>
  <c r="B14"/>
  <c r="B13"/>
  <c r="B12"/>
  <c r="B11"/>
  <c r="B10"/>
  <c r="B9"/>
  <c r="F15" i="25"/>
  <c r="E15"/>
  <c r="D15"/>
  <c r="C15"/>
  <c r="B14"/>
  <c r="B13"/>
  <c r="B12"/>
  <c r="B11"/>
  <c r="B15" s="1"/>
  <c r="B10"/>
  <c r="B9"/>
  <c r="F10" i="26"/>
  <c r="E10"/>
  <c r="D10"/>
  <c r="C10"/>
  <c r="B9"/>
  <c r="B10" s="1"/>
  <c r="F14" i="27"/>
  <c r="E14"/>
  <c r="D14"/>
  <c r="C14"/>
  <c r="B13"/>
  <c r="B12"/>
  <c r="B11"/>
  <c r="B10"/>
  <c r="B14" s="1"/>
  <c r="B9"/>
  <c r="F15" i="28"/>
  <c r="E15"/>
  <c r="D15"/>
  <c r="C15"/>
  <c r="B14"/>
  <c r="B13"/>
  <c r="B12"/>
  <c r="B11"/>
  <c r="B10"/>
  <c r="B9"/>
  <c r="B15" s="1"/>
  <c r="F20" i="29"/>
  <c r="E20"/>
  <c r="D20"/>
  <c r="C20"/>
  <c r="B19"/>
  <c r="B18"/>
  <c r="B17"/>
  <c r="B16"/>
  <c r="B15"/>
  <c r="B14"/>
  <c r="B13"/>
  <c r="B12"/>
  <c r="B11"/>
  <c r="B10"/>
  <c r="B9"/>
  <c r="B20" s="1"/>
  <c r="F14" i="30"/>
  <c r="E14"/>
  <c r="D14"/>
  <c r="C14"/>
  <c r="B13"/>
  <c r="B12"/>
  <c r="B11"/>
  <c r="B10"/>
  <c r="B9"/>
  <c r="B14" s="1"/>
  <c r="F16" i="31"/>
  <c r="E16"/>
  <c r="D16"/>
  <c r="C16"/>
  <c r="B15"/>
  <c r="B14"/>
  <c r="B13"/>
  <c r="B12"/>
  <c r="B16" s="1"/>
  <c r="B11"/>
  <c r="B10"/>
  <c r="B9"/>
  <c r="F14" i="32"/>
  <c r="E14"/>
  <c r="D14"/>
  <c r="C14"/>
  <c r="B13"/>
  <c r="B12"/>
  <c r="B11"/>
  <c r="B10"/>
  <c r="B14" s="1"/>
  <c r="B9"/>
  <c r="F16" i="33"/>
  <c r="E16"/>
  <c r="D16"/>
  <c r="C16"/>
  <c r="B15"/>
  <c r="B14"/>
  <c r="B13"/>
  <c r="B12"/>
  <c r="B11"/>
  <c r="B10"/>
  <c r="B9"/>
  <c r="B16" s="1"/>
  <c r="F10" i="34"/>
  <c r="E10"/>
  <c r="D10"/>
  <c r="C10"/>
  <c r="B10"/>
  <c r="B9"/>
  <c r="F12" i="35"/>
  <c r="E12"/>
  <c r="D12"/>
  <c r="C12"/>
  <c r="B12"/>
  <c r="B11"/>
  <c r="B10"/>
  <c r="B9"/>
  <c r="F23" i="36"/>
  <c r="E23"/>
  <c r="D23"/>
  <c r="C23"/>
  <c r="B22"/>
  <c r="B21"/>
  <c r="B20"/>
  <c r="B19"/>
  <c r="B18"/>
  <c r="B17"/>
  <c r="B16"/>
  <c r="B15"/>
  <c r="B14"/>
  <c r="B13"/>
  <c r="B12"/>
  <c r="B11"/>
  <c r="B23" s="1"/>
  <c r="B10"/>
  <c r="B9"/>
  <c r="F11" i="37"/>
  <c r="E11"/>
  <c r="D11"/>
  <c r="C11"/>
  <c r="B10"/>
  <c r="B9"/>
  <c r="B11" s="1"/>
  <c r="F12" i="38"/>
  <c r="E12"/>
  <c r="D12"/>
  <c r="C12"/>
  <c r="B11"/>
  <c r="B10"/>
  <c r="B9"/>
  <c r="B12" s="1"/>
  <c r="F12" i="39"/>
  <c r="E12"/>
  <c r="D12"/>
  <c r="C12"/>
  <c r="B11"/>
  <c r="B10"/>
  <c r="B9"/>
  <c r="B12" s="1"/>
  <c r="F10" i="40"/>
  <c r="E10"/>
  <c r="D10"/>
  <c r="C10"/>
  <c r="B9"/>
  <c r="B10" s="1"/>
  <c r="F10" i="41"/>
  <c r="E10"/>
  <c r="D10"/>
  <c r="C10"/>
  <c r="B10"/>
  <c r="B9"/>
  <c r="F10" i="42"/>
  <c r="E10"/>
  <c r="D10"/>
  <c r="C10"/>
  <c r="B10"/>
  <c r="B9"/>
  <c r="F10" i="43"/>
  <c r="E10"/>
  <c r="D10"/>
  <c r="C10"/>
  <c r="B10"/>
  <c r="B9"/>
  <c r="F14" i="44"/>
  <c r="E14"/>
  <c r="D14"/>
  <c r="C14"/>
  <c r="B13"/>
  <c r="B12"/>
  <c r="B11"/>
  <c r="B10"/>
  <c r="B9"/>
  <c r="B14" s="1"/>
  <c r="F27" i="45"/>
  <c r="E27"/>
  <c r="D27"/>
  <c r="C27"/>
  <c r="B26"/>
  <c r="B25"/>
  <c r="B24"/>
  <c r="B23"/>
  <c r="B22"/>
  <c r="B21"/>
  <c r="B20"/>
  <c r="B19"/>
  <c r="B18"/>
  <c r="B17"/>
  <c r="B16"/>
  <c r="B15"/>
  <c r="B14"/>
  <c r="B13"/>
  <c r="B12"/>
  <c r="B11"/>
  <c r="B27" s="1"/>
  <c r="B10"/>
  <c r="B9"/>
  <c r="F23" i="46"/>
  <c r="E23"/>
  <c r="D23"/>
  <c r="C23"/>
  <c r="B22"/>
  <c r="B21"/>
  <c r="B20"/>
  <c r="B19"/>
  <c r="B18"/>
  <c r="B17"/>
  <c r="B16"/>
  <c r="B15"/>
  <c r="B14"/>
  <c r="B13"/>
  <c r="B12"/>
  <c r="B11"/>
  <c r="B10"/>
  <c r="B9"/>
  <c r="B23" s="1"/>
  <c r="F25" i="47"/>
  <c r="E25"/>
  <c r="D25"/>
  <c r="C25"/>
  <c r="B24"/>
  <c r="B23"/>
  <c r="B22"/>
  <c r="B21"/>
  <c r="B20"/>
  <c r="B19"/>
  <c r="B18"/>
  <c r="B17"/>
  <c r="B16"/>
  <c r="B15"/>
  <c r="B14"/>
  <c r="B13"/>
  <c r="B12"/>
  <c r="B11"/>
  <c r="B10"/>
  <c r="B9"/>
  <c r="B25" s="1"/>
  <c r="F10" i="48"/>
  <c r="E10"/>
  <c r="D10"/>
  <c r="C10"/>
  <c r="B9"/>
  <c r="B10" s="1"/>
  <c r="F12" i="49"/>
  <c r="E12"/>
  <c r="D12"/>
  <c r="C12"/>
  <c r="B11"/>
  <c r="B10"/>
  <c r="B9"/>
  <c r="B12" s="1"/>
  <c r="F10" i="50"/>
  <c r="E10"/>
  <c r="D10"/>
  <c r="C10"/>
  <c r="B10"/>
  <c r="B9"/>
  <c r="F12" i="51"/>
  <c r="E12"/>
  <c r="D12"/>
  <c r="C12"/>
  <c r="B11"/>
  <c r="B10"/>
  <c r="B9"/>
  <c r="B12" s="1"/>
  <c r="F11" i="52"/>
  <c r="E11"/>
  <c r="D11"/>
  <c r="C11"/>
  <c r="B10"/>
  <c r="B9"/>
  <c r="B11" s="1"/>
  <c r="F29" i="53"/>
  <c r="E29"/>
  <c r="D29"/>
  <c r="C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29" s="1"/>
  <c r="F10" i="54"/>
  <c r="E10"/>
  <c r="D10"/>
  <c r="C10"/>
  <c r="B9"/>
  <c r="B10" s="1"/>
  <c r="F29" i="55"/>
  <c r="E29"/>
  <c r="D29"/>
  <c r="C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29" s="1"/>
  <c r="F44" i="6"/>
  <c r="E44"/>
  <c r="D44"/>
  <c r="C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44" s="1"/>
</calcChain>
</file>

<file path=xl/sharedStrings.xml><?xml version="1.0" encoding="utf-8"?>
<sst xmlns="http://schemas.openxmlformats.org/spreadsheetml/2006/main" count="1016" uniqueCount="234">
  <si>
    <t>Сводный план объёмов медицинской помощи  в условиях круглосуточного стационара</t>
  </si>
  <si>
    <t>Профиль медицинской помощи</t>
  </si>
  <si>
    <t>план на год</t>
  </si>
  <si>
    <t>в т.ч. по кварталам</t>
  </si>
  <si>
    <t>1-й квартал</t>
  </si>
  <si>
    <t>2-й квартал</t>
  </si>
  <si>
    <t>3-й квартал</t>
  </si>
  <si>
    <t>4-й квартал</t>
  </si>
  <si>
    <t>Акушерство и гинекология</t>
  </si>
  <si>
    <t>Аллергология и иммунология</t>
  </si>
  <si>
    <t>Анестезиология и реаниматология</t>
  </si>
  <si>
    <t>Гастроэнтерология</t>
  </si>
  <si>
    <t>Гематология</t>
  </si>
  <si>
    <t>Гериатрия</t>
  </si>
  <si>
    <t>Дерматовенерология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</si>
  <si>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</si>
  <si>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</si>
  <si>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</si>
  <si>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</si>
  <si>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</si>
  <si>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</si>
  <si>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Кардиология</t>
  </si>
  <si>
    <t>Колопроктология</t>
  </si>
  <si>
    <t>Медицинская реабилитация</t>
  </si>
  <si>
    <t>Неврология</t>
  </si>
  <si>
    <t>Нейрохирургия</t>
  </si>
  <si>
    <t>Неонатология</t>
  </si>
  <si>
    <t>Нефрология</t>
  </si>
  <si>
    <t>Онкология</t>
  </si>
  <si>
    <t>Оториноларингология</t>
  </si>
  <si>
    <t>Офтальмология</t>
  </si>
  <si>
    <t>Педиатрия</t>
  </si>
  <si>
    <t>Пульмонология</t>
  </si>
  <si>
    <t>Радиология, радиотерапия</t>
  </si>
  <si>
    <t>Ревматология</t>
  </si>
  <si>
    <t>Сердечно-сосудистая хирургия</t>
  </si>
  <si>
    <t>Терапия</t>
  </si>
  <si>
    <t>Токсикология</t>
  </si>
  <si>
    <t>Торакальная хирургия</t>
  </si>
  <si>
    <t>Травматология и ортопедия</t>
  </si>
  <si>
    <t>Урология</t>
  </si>
  <si>
    <t>Хирургия</t>
  </si>
  <si>
    <t>Хирургия (абдоминальная)</t>
  </si>
  <si>
    <t>Хирургия (комбустиология)</t>
  </si>
  <si>
    <t>Челюстно-лицевая хирургия</t>
  </si>
  <si>
    <t>Эндокринология</t>
  </si>
  <si>
    <t>Итого:</t>
  </si>
  <si>
    <t>#ProfileMHName</t>
  </si>
  <si>
    <t>#VolQuarter1</t>
  </si>
  <si>
    <t>#VolQuarter2</t>
  </si>
  <si>
    <t>#VolQuarter3</t>
  </si>
  <si>
    <t>#VolQuarter4</t>
  </si>
  <si>
    <t>ProfileMHName</t>
  </si>
  <si>
    <t>VolQuarter1</t>
  </si>
  <si>
    <t>VolQuarter2</t>
  </si>
  <si>
    <t>VolQuarter3</t>
  </si>
  <si>
    <t>VolQuarter4</t>
  </si>
  <si>
    <t>План объёмов медицинской помощи  в условиях круглосуточного стационара</t>
  </si>
  <si>
    <t>ООО "ОФТАЛЬМОЛОГИЧЕСКИЙ ЦЕНТР"</t>
  </si>
  <si>
    <t>в т.ч. по месяцам</t>
  </si>
  <si>
    <t>ЗАО "САНАТОРИЙ ИМЕНИ ВОРОВСКОГО"</t>
  </si>
  <si>
    <t>БУЗ ВО "ШЕКСНИНСКАЯ ЦРБ"</t>
  </si>
  <si>
    <t>БУЗ ВО "ЧАГОДОЩЕНСКАЯ ЦРБ"</t>
  </si>
  <si>
    <t>БУЗ ВО "ХАРОВСКАЯ ЦРБ"</t>
  </si>
  <si>
    <t>БУЗ ВО "УСТЮЖЕНСКАЯ ЦРБ"</t>
  </si>
  <si>
    <t>БУЗ ВО "УСТЬ-КУБИНСКАЯ ЦРБ"</t>
  </si>
  <si>
    <t>БУЗ ВО "ТОТЕМСКАЯ ЦРБ"</t>
  </si>
  <si>
    <t>БУЗ ВО "ТАРНОГСКАЯ ЦРБ"</t>
  </si>
  <si>
    <t>БУЗ ВО "СЯМЖЕНСКАЯ ЦРБ"</t>
  </si>
  <si>
    <t>БУЗ ВО "СОКОЛЬСКАЯ ЦРБ"</t>
  </si>
  <si>
    <t>БУЗ ВО "НЮКСЕНСКАЯ ЦРБ"</t>
  </si>
  <si>
    <t>БУЗ ВО "НИКОЛЬСКАЯ ЦРБ"</t>
  </si>
  <si>
    <t>БУЗ ВО "МЕЖДУРЕЧЕНСКАЯ ЦРБ"</t>
  </si>
  <si>
    <t>БУЗ ВО "КИЧ-ГОРОДЕЦКАЯ ЦРБ" ИМЕНИ В.И.КОРЖАВИНА</t>
  </si>
  <si>
    <t>БУЗ ВО "КИРИЛЛОВСКАЯ ЦРБ"</t>
  </si>
  <si>
    <t>БУЗ ВО "КАДУЙСКАЯ ЦРБ"</t>
  </si>
  <si>
    <t>БУЗ ВО "ГРЯЗОВЕЦКАЯ ЦРБ"</t>
  </si>
  <si>
    <t>БУЗ ВО "ВЫТЕГОРСКАЯ ЦРБ"</t>
  </si>
  <si>
    <t>БУЗ ВО"ВОЛОГОДСКАЯ ЦРБ"</t>
  </si>
  <si>
    <t>БУЗ ВО "ВОЖЕГОДСКАЯ ЦРБ"</t>
  </si>
  <si>
    <t>БУЗ ВО "ВЕРХОВАЖСКАЯ ЦРБ"</t>
  </si>
  <si>
    <t>БУЗ ВО "ВЕЛИКОУСТЮГСКАЯ ЦРБ"</t>
  </si>
  <si>
    <t>БУЗ ВО "ВАШКИНСКАЯ ЦРБ"</t>
  </si>
  <si>
    <t>БУЗ ВО "БЕЛОЗЕРСКАЯ ЦРБ"</t>
  </si>
  <si>
    <t>БУЗ ВО "БАБУШКИНСКАЯ ЦРБ"</t>
  </si>
  <si>
    <t>БУЗ ВО "БАБАЕВСКАЯ ЦРБ"</t>
  </si>
  <si>
    <t>ПАО "СЕВЕРСТАЛЬ"</t>
  </si>
  <si>
    <t>БУЗ ВО "ЧЕРЕПОВЕЦКИЙ ГОРОДСКОЙ РОДИЛЬНЫЙ ДОМ", БУЗ ВО "ЧЕРГОРРОДДОМ"</t>
  </si>
  <si>
    <t>БУЗ ВО "МЕДСАНЧАСТЬ "СЕВЕРСТАЛЬ"</t>
  </si>
  <si>
    <t>БУЗ ВО "ЧЕРЕПОВЕЦКАЯ ГОРОДСКАЯ БОЛЬНИЦА" (Районы)</t>
  </si>
  <si>
    <t>БУЗ ВО "ЧЕРЕПОВЕЦКАЯ ГОРОДСКАЯ БОЛЬНИЦА"</t>
  </si>
  <si>
    <t>БУЗ ВО "ВОЛОГОДСКИЙ ГОРОДСКОЙ РОДИЛЬНЫЙ ДОМ"</t>
  </si>
  <si>
    <t>ООО "КЛИНИКА КОНСТАНТА"</t>
  </si>
  <si>
    <t>МЧУ ПРОФСОЮЗОВ САНАТОРИЙ "НОВЫЙ ИСТОЧНИК"</t>
  </si>
  <si>
    <t>ООО "МЕДИЦИНСКИЙ ЦЕНТР "БОДРОСТЬ"</t>
  </si>
  <si>
    <t>ФКУЗ "МСЧ МВД РОССИИ ПО ВОЛОГОДСКОЙ ОБЛАСТИ"</t>
  </si>
  <si>
    <t>БУЗ ВО "ВОЛОГОДСКАЯ ГОРОДСКАЯ БОЛЬНИЦА №2"</t>
  </si>
  <si>
    <t>БУЗ ВО "ВОЛОГОДСКАЯ ГОРОДСКАЯ БОЛЬНИЦА №1"</t>
  </si>
  <si>
    <t>БУЗ ВО "ВОЛОГОДСКАЯ ОБЛАСТНАЯ ДЕТСКАЯ БОЛЬНИЦА № 2", БУЗ ВО "ВОДБ № 2"</t>
  </si>
  <si>
    <t>БУЗ ВО "ВОЛОГОДСКАЯ ОБЛАСТНАЯ КЛИНИЧЕСКАЯ БОЛЬНИЦА №2"</t>
  </si>
  <si>
    <t>БУЗ ВО"ВОЛОГОДСКИЙ ОБЛАСТНОЙ КОЖНО-ВЕНЕРОЛОГИЧЕСКИЙ ДИСПАНСЕР №2"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</si>
  <si>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</si>
  <si>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</si>
  <si>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"ВОЛОГОДСКИЙ ОБЛАСТНОЙ ГОСПИТАЛЬ ДЛЯ ВЕТЕРАНОВ ВОЙН"</t>
  </si>
  <si>
    <t>БУЗ ВО "ВОЛОГОДСКАЯ ОБЛАСТНАЯ ИНФЕКЦИОННАЯ БОЛЬНИЦА", БУЗ ВО "ВОИБ"</t>
  </si>
  <si>
    <t>БУЗ ВО "ВОЛОГОДСКАЯ ОБЛАСТНАЯ ДЕТСКАЯ КЛИНИЧЕСКАЯ БОЛЬНИЦА"</t>
  </si>
  <si>
    <t>БУЗ ВО "ВОЛОГОДСКАЯ ОБЛАСТНАЯ ОФТАЛЬМОЛОГИЧЕСКАЯ БОЛЬНИЦА", БУЗ ВО "ВООБ"</t>
  </si>
  <si>
    <t>БУЗ ВО "ВОЛОГОДСКАЯ ОБЛАСТНАЯ КЛИНИЧЕСКАЯ БОЛЬНИЦА", БУЗ ВО "ВОКБ"</t>
  </si>
  <si>
    <t xml:space="preserve"> План объемов утвержденных комиссией 31.05.2021</t>
  </si>
  <si>
    <t>План   специализированной,  в т. ч. высокотехнологичной,  медицинской  помощи для медицинских организаций и Вологодского филиала АО "Страховая компания "СОГАЗ-Мед" на 2021 год (К.31.05.2021)</t>
  </si>
  <si>
    <t>Медицинские организации</t>
  </si>
  <si>
    <t>ВСЕГО</t>
  </si>
  <si>
    <t>в том числе</t>
  </si>
  <si>
    <t>ВМП</t>
  </si>
  <si>
    <t xml:space="preserve">число госпитализаций </t>
  </si>
  <si>
    <t>число госпитализаций (КСГ)</t>
  </si>
  <si>
    <t>число госпитализаций (ВМП)</t>
  </si>
  <si>
    <t>число госпитализаций (всего)</t>
  </si>
  <si>
    <t>Итого районы</t>
  </si>
  <si>
    <t xml:space="preserve">БУЗ ВО "Бабаевская  ЦРБ"        </t>
  </si>
  <si>
    <t xml:space="preserve">БУЗ ВО "Бабушкинская ЦРБ"         </t>
  </si>
  <si>
    <t xml:space="preserve">БУЗ ВО "Белозерская ЦРБ"          </t>
  </si>
  <si>
    <t xml:space="preserve">БУЗ ВО "Вашкинская ЦРБ"          </t>
  </si>
  <si>
    <t xml:space="preserve">БУЗ ВО "Великоустюгская ЦРБ"     </t>
  </si>
  <si>
    <t xml:space="preserve">БУЗ ВО "Верховажская ЦРБ"       </t>
  </si>
  <si>
    <t xml:space="preserve">БУЗ ВО "Вожегодская ЦРБ"       </t>
  </si>
  <si>
    <t xml:space="preserve">БУЗ ВО "Вологодская  ЦРБ"         </t>
  </si>
  <si>
    <t xml:space="preserve">БУЗ ВО "Вытегорская  ЦРБ"         </t>
  </si>
  <si>
    <t xml:space="preserve">БУЗ ВО "Грязовецкая  ЦРБ"         </t>
  </si>
  <si>
    <t xml:space="preserve">БУЗ ВО "Кадуйская ЦРБ"            </t>
  </si>
  <si>
    <t xml:space="preserve">БУЗ ВО "Кирилловская ЦРБ"         </t>
  </si>
  <si>
    <t xml:space="preserve">БУЗ ВО "Кич-Городецкая ЦРБ"       </t>
  </si>
  <si>
    <t xml:space="preserve">БУЗ ВО "Междуреченская  ЦРБ"      </t>
  </si>
  <si>
    <t xml:space="preserve">БУЗ ВО "Никольская ЦРБ"         </t>
  </si>
  <si>
    <t xml:space="preserve">БУЗ ВО "Нюксенская ЦРБ"           </t>
  </si>
  <si>
    <t xml:space="preserve">БУЗ ВО "Сокольская  ЦРБ"         </t>
  </si>
  <si>
    <t xml:space="preserve">БУЗ ВО "Сямженская  ЦРБ"          </t>
  </si>
  <si>
    <t xml:space="preserve">БУЗ ВО "Тарногская ЦРБ"           </t>
  </si>
  <si>
    <t xml:space="preserve">БУЗ ВО "Тотемская  ЦРБ"           </t>
  </si>
  <si>
    <t xml:space="preserve">БУЗ ВО "Усть-Кубинская ЦРБ"       </t>
  </si>
  <si>
    <t xml:space="preserve">БУЗ ВО "Устюженская  ЦРБ"         </t>
  </si>
  <si>
    <t xml:space="preserve">БУЗ ВО "Харовская ЦРБ"           </t>
  </si>
  <si>
    <t xml:space="preserve">БУЗ ВО "Чагодощенская   ЦРБ"      </t>
  </si>
  <si>
    <t xml:space="preserve">БУЗ ВО "Шекснинская ЦРБ"         </t>
  </si>
  <si>
    <t>МЧУ профсоюзов санаторий "Новый источник"</t>
  </si>
  <si>
    <t>г.Вологда</t>
  </si>
  <si>
    <t xml:space="preserve">БУЗ ВО "Вологодская городская больница № 1"                              </t>
  </si>
  <si>
    <t xml:space="preserve">БУЗ ВО "Вологодская городская больница № 2"                              </t>
  </si>
  <si>
    <t xml:space="preserve">БУЗ ВО "Вологодский городской родильный дом "                                               </t>
  </si>
  <si>
    <t xml:space="preserve">ФКУЗ "МСЧ МВД России  по Вологодской  области"                                    </t>
  </si>
  <si>
    <t xml:space="preserve">ООО " Клиника Константа" </t>
  </si>
  <si>
    <t xml:space="preserve"> ООО "Медицинский центр  "Бодрость"</t>
  </si>
  <si>
    <t>ООО "Вологодский Региональный Диабетологический Центр"</t>
  </si>
  <si>
    <t>г.Череповец</t>
  </si>
  <si>
    <t xml:space="preserve">БУЗ ВО "Медико-санитарная часть "Северсталь"                             </t>
  </si>
  <si>
    <t xml:space="preserve">БУЗ ВО " Череповецкая городская больница"                                          </t>
  </si>
  <si>
    <t xml:space="preserve">БУЗ ВО "Череповецкий городской родильный дом"                                         </t>
  </si>
  <si>
    <t xml:space="preserve">ПАО" Северсталь" </t>
  </si>
  <si>
    <t>Областные медицинские организации</t>
  </si>
  <si>
    <t>БУЗ ВО "Вологодская областная клиническая больница"</t>
  </si>
  <si>
    <t>БУЗ ВО "Вологодская областная клиническая больница №2"</t>
  </si>
  <si>
    <t xml:space="preserve">БУЗ ВО "Вологодская областная детская клиническая больница"                          </t>
  </si>
  <si>
    <t xml:space="preserve">БУЗ ВО "Вологодская областная детская больница № 2"                                      </t>
  </si>
  <si>
    <t xml:space="preserve">БУЗ ВО "Вологодский областной онкологический диспансер"                  </t>
  </si>
  <si>
    <t xml:space="preserve">БУЗ ВО "Вологодский областной кожно-венерологический диспансер"          </t>
  </si>
  <si>
    <t xml:space="preserve">БУЗ ВО "Вологодский областной кожно-венерологический диспансер №2"        </t>
  </si>
  <si>
    <t xml:space="preserve">БУЗ ВО "Вологодская областная  офтальмологическая больница"                         </t>
  </si>
  <si>
    <t xml:space="preserve">БУЗ ВО "Вологодская областная инфекционная больница"                     </t>
  </si>
  <si>
    <t xml:space="preserve">БУЗ ВО "Вологодский областной госпиталь для ветеранов войн"              </t>
  </si>
  <si>
    <t>Итого медицинские организации  Вологодской области</t>
  </si>
  <si>
    <t>ЗАО  "Санаторий имени Воровского" Ярославская область</t>
  </si>
  <si>
    <t>ООО "АВА-ПЕТЕР", г. С-ПБ</t>
  </si>
  <si>
    <t>ООО "Офтальмологический центр" г.Ярославль</t>
  </si>
  <si>
    <t xml:space="preserve">Итого медицинские организации других субъектов в рамках ТПОМС Вологодской области </t>
  </si>
  <si>
    <t>Итого в рамках ТПОМС Вологодской области</t>
  </si>
  <si>
    <t>Медицинские организации других субъектов (межтерриториальные расчеты)</t>
  </si>
  <si>
    <t>Всего</t>
  </si>
  <si>
    <t>федеральный норматив</t>
  </si>
  <si>
    <t>отклонение</t>
  </si>
  <si>
    <t xml:space="preserve">Сводный план объёмов специализированной медицинской помощи </t>
  </si>
  <si>
    <t>№п/п</t>
  </si>
  <si>
    <t>Название медицинской организации</t>
  </si>
  <si>
    <t>План на 2021 год (К.31.05.2021)</t>
  </si>
  <si>
    <t>в т.ч. "Онкология"</t>
  </si>
  <si>
    <t>1 кв.</t>
  </si>
  <si>
    <t>2 кв.</t>
  </si>
  <si>
    <t>3 кв.</t>
  </si>
  <si>
    <t>4 кв.</t>
  </si>
  <si>
    <t>БУЗ ВО "Вологодская областная детская клиническая больница"</t>
  </si>
  <si>
    <t>БУЗ ВО "Вологодская областная офтальмологическая больница"</t>
  </si>
  <si>
    <t>БУЗ ВО "Вологодский областной кожно-венерологический диспансер"</t>
  </si>
  <si>
    <t>БУЗ ВО "Вологодский областной онкологический диспансер"</t>
  </si>
  <si>
    <t>БУЗ ВО "Вологодская областная инфекционная больница"</t>
  </si>
  <si>
    <t>БУЗ ВО "Вологодский областной кожно-венерологический диспансер №2"</t>
  </si>
  <si>
    <t>БУЗ ВО "Бабаевская ЦРБ"</t>
  </si>
  <si>
    <t>БУЗ ВО "Бабушкинская ЦРБ"</t>
  </si>
  <si>
    <t>БУЗ ВО "Белозерская ЦРБ"</t>
  </si>
  <si>
    <t>БУЗ ВО "Вашкинская ЦРБ"</t>
  </si>
  <si>
    <t>БУЗ ВО "Верховажская ЦРБ"</t>
  </si>
  <si>
    <t>БУЗ ВО "Вожегодская ЦРБ"</t>
  </si>
  <si>
    <t>БУЗ ВО "Вологодская ЦРБ"</t>
  </si>
  <si>
    <t>БУЗ ВО "Вытегорская ЦРБ"</t>
  </si>
  <si>
    <t>БУЗ ВО "Грязовецкая ЦРБ"</t>
  </si>
  <si>
    <t>БУЗ ВО "Кадуйская ЦРБ"</t>
  </si>
  <si>
    <t>БУЗ ВО "Кирилловская ЦРБ"</t>
  </si>
  <si>
    <t>БУЗ ВО "Кич-Городецкая ЦРБ" имени В.И.Коржавина</t>
  </si>
  <si>
    <t>БУЗ ВО "Междуреченская ЦРБ"</t>
  </si>
  <si>
    <t>БУЗ ВО "Никольская ЦРБ"</t>
  </si>
  <si>
    <t>БУЗ ВО "Нюксенская ЦРБ"</t>
  </si>
  <si>
    <t>БУЗ ВО "Сямженская ЦРБ"</t>
  </si>
  <si>
    <t>БУЗ ВО "Тарногская ЦРБ"</t>
  </si>
  <si>
    <t>БУЗ ВО "Тотемская ЦРБ"</t>
  </si>
  <si>
    <t>БУЗ ВО "Усть-Кубинская ЦРБ"</t>
  </si>
  <si>
    <t>БУЗ ВО "Устюженская ЦРБ"</t>
  </si>
  <si>
    <t>БУЗ ВО "Харовская ЦРБ"</t>
  </si>
  <si>
    <t>БУЗ ВО "Чагодощенская ЦРБ"</t>
  </si>
  <si>
    <t>БУЗ ВО "Шекснинская ЦРБ"</t>
  </si>
  <si>
    <t>БУЗ ВО "Вологодская городская больница № 1"</t>
  </si>
  <si>
    <t>БУЗ ВО "Вологодская городская больница №2"</t>
  </si>
  <si>
    <t>ФКУЗ  "МСЧ МВД  России по Вологодской области"</t>
  </si>
  <si>
    <t>БУЗ ВО "Вологодский городской родильный дом"</t>
  </si>
  <si>
    <t>БУЗ ВО "Великоустюгская ЦРБ"</t>
  </si>
  <si>
    <t>БУЗ ВО "Сокольская ЦРБ"</t>
  </si>
  <si>
    <t>БУЗ ВО "Медсанчасть "Северсталь"</t>
  </si>
  <si>
    <t>БУЗ ВО "Череповецкий городской родильный дом"</t>
  </si>
  <si>
    <t>ПАО "Северсталь"</t>
  </si>
  <si>
    <t>БУЗ ВО "Вологодский областной госпиталь для ветеранов войн"</t>
  </si>
  <si>
    <t>ООО "Медицинский центр "Бодрость"</t>
  </si>
  <si>
    <t>БУЗ ВО "Череповецкая городская больница"</t>
  </si>
  <si>
    <t>БУЗ ВО "Вологодская областная детская больница №2"</t>
  </si>
  <si>
    <t>ООО "Клиника Константа"</t>
  </si>
  <si>
    <t>ЗАО "Санаторий имени Воровского"</t>
  </si>
  <si>
    <t>ООО "Офтальмологический центр"</t>
  </si>
  <si>
    <t>Общий итог......</t>
  </si>
</sst>
</file>

<file path=xl/styles.xml><?xml version="1.0" encoding="utf-8"?>
<styleSheet xmlns="http://schemas.openxmlformats.org/spreadsheetml/2006/main">
  <numFmts count="1">
    <numFmt numFmtId="164" formatCode="#,##0.000"/>
  </numFmts>
  <fonts count="17">
    <font>
      <sz val="8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1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4" fillId="0" borderId="0"/>
    <xf numFmtId="0" fontId="3" fillId="0" borderId="0"/>
    <xf numFmtId="0" fontId="8" fillId="0" borderId="0"/>
    <xf numFmtId="0" fontId="5" fillId="0" borderId="0"/>
    <xf numFmtId="0" fontId="7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3" fillId="0" borderId="0"/>
  </cellStyleXfs>
  <cellXfs count="83">
    <xf numFmtId="0" fontId="0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vertical="center"/>
    </xf>
    <xf numFmtId="3" fontId="2" fillId="0" borderId="0" xfId="0" applyNumberFormat="1" applyFont="1" applyFill="1" applyBorder="1" applyProtection="1"/>
    <xf numFmtId="3" fontId="10" fillId="2" borderId="1" xfId="2" applyNumberFormat="1" applyFont="1" applyFill="1" applyBorder="1" applyAlignment="1" applyProtection="1">
      <alignment horizontal="center" vertical="center" wrapText="1"/>
    </xf>
    <xf numFmtId="3" fontId="11" fillId="0" borderId="1" xfId="0" applyNumberFormat="1" applyFont="1" applyFill="1" applyBorder="1" applyProtection="1"/>
    <xf numFmtId="49" fontId="2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center"/>
    </xf>
    <xf numFmtId="3" fontId="11" fillId="0" borderId="1" xfId="0" applyNumberFormat="1" applyFont="1" applyFill="1" applyBorder="1" applyAlignment="1" applyProtection="1">
      <alignment horizontal="right" vertical="center"/>
    </xf>
    <xf numFmtId="3" fontId="9" fillId="3" borderId="1" xfId="0" applyNumberFormat="1" applyFont="1" applyFill="1" applyBorder="1" applyAlignment="1" applyProtection="1">
      <alignment horizontal="center" vertical="center" wrapText="1"/>
    </xf>
    <xf numFmtId="1" fontId="10" fillId="2" borderId="1" xfId="2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center"/>
    </xf>
    <xf numFmtId="3" fontId="9" fillId="3" borderId="1" xfId="0" applyNumberFormat="1" applyFont="1" applyFill="1" applyBorder="1" applyAlignment="1" applyProtection="1">
      <alignment horizontal="center" vertical="center" wrapText="1"/>
    </xf>
    <xf numFmtId="49" fontId="9" fillId="3" borderId="2" xfId="0" applyNumberFormat="1" applyFont="1" applyFill="1" applyBorder="1" applyAlignment="1" applyProtection="1">
      <alignment horizontal="center" vertical="center" wrapText="1"/>
    </xf>
    <xf numFmtId="49" fontId="9" fillId="3" borderId="3" xfId="0" applyNumberFormat="1" applyFont="1" applyFill="1" applyBorder="1" applyAlignment="1" applyProtection="1">
      <alignment horizontal="center" vertical="center" wrapText="1"/>
    </xf>
    <xf numFmtId="49" fontId="9" fillId="3" borderId="4" xfId="0" applyNumberFormat="1" applyFont="1" applyFill="1" applyBorder="1" applyAlignment="1" applyProtection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5" xfId="7" applyFont="1" applyBorder="1" applyAlignment="1">
      <alignment horizontal="center" vertical="center" wrapText="1"/>
    </xf>
    <xf numFmtId="0" fontId="14" fillId="0" borderId="0" xfId="8" applyFont="1"/>
    <xf numFmtId="49" fontId="9" fillId="4" borderId="1" xfId="7" applyNumberFormat="1" applyFont="1" applyFill="1" applyBorder="1" applyAlignment="1">
      <alignment horizontal="center" vertical="center" wrapText="1"/>
    </xf>
    <xf numFmtId="3" fontId="9" fillId="4" borderId="1" xfId="7" applyNumberFormat="1" applyFont="1" applyFill="1" applyBorder="1" applyAlignment="1">
      <alignment horizontal="center" vertical="center" wrapText="1"/>
    </xf>
    <xf numFmtId="3" fontId="9" fillId="4" borderId="1" xfId="7" applyNumberFormat="1" applyFont="1" applyFill="1" applyBorder="1" applyAlignment="1">
      <alignment horizontal="center" vertical="center" wrapText="1"/>
    </xf>
    <xf numFmtId="3" fontId="9" fillId="4" borderId="6" xfId="7" applyNumberFormat="1" applyFont="1" applyFill="1" applyBorder="1" applyAlignment="1">
      <alignment horizontal="center" vertical="center" wrapText="1"/>
    </xf>
    <xf numFmtId="3" fontId="9" fillId="4" borderId="7" xfId="7" applyNumberFormat="1" applyFont="1" applyFill="1" applyBorder="1" applyAlignment="1">
      <alignment horizontal="center" vertical="center" wrapText="1"/>
    </xf>
    <xf numFmtId="3" fontId="9" fillId="4" borderId="8" xfId="7" applyNumberFormat="1" applyFont="1" applyFill="1" applyBorder="1" applyAlignment="1">
      <alignment horizontal="center" vertical="center" wrapText="1"/>
    </xf>
    <xf numFmtId="4" fontId="9" fillId="0" borderId="1" xfId="9" applyNumberFormat="1" applyFont="1" applyFill="1" applyBorder="1" applyAlignment="1">
      <alignment horizontal="center" vertical="center" wrapText="1"/>
    </xf>
    <xf numFmtId="3" fontId="11" fillId="5" borderId="1" xfId="7" applyNumberFormat="1" applyFont="1" applyFill="1" applyBorder="1" applyAlignment="1">
      <alignment horizontal="center" vertical="top" wrapText="1"/>
    </xf>
    <xf numFmtId="3" fontId="11" fillId="5" borderId="1" xfId="7" applyNumberFormat="1" applyFont="1" applyFill="1" applyBorder="1" applyAlignment="1">
      <alignment horizontal="center" vertical="center" wrapText="1"/>
    </xf>
    <xf numFmtId="3" fontId="11" fillId="0" borderId="1" xfId="7" applyNumberFormat="1" applyFont="1" applyFill="1" applyBorder="1" applyAlignment="1">
      <alignment horizontal="center" vertical="center" wrapText="1"/>
    </xf>
    <xf numFmtId="0" fontId="9" fillId="6" borderId="1" xfId="7" applyFont="1" applyFill="1" applyBorder="1" applyAlignment="1">
      <alignment horizontal="center" vertical="center"/>
    </xf>
    <xf numFmtId="3" fontId="9" fillId="6" borderId="1" xfId="7" applyNumberFormat="1" applyFont="1" applyFill="1" applyBorder="1" applyAlignment="1">
      <alignment horizontal="center" vertical="center"/>
    </xf>
    <xf numFmtId="0" fontId="14" fillId="0" borderId="0" xfId="8" applyFont="1" applyFill="1"/>
    <xf numFmtId="0" fontId="11" fillId="0" borderId="1" xfId="7" applyFont="1" applyFill="1" applyBorder="1" applyAlignment="1"/>
    <xf numFmtId="3" fontId="11" fillId="0" borderId="1" xfId="7" applyNumberFormat="1" applyFont="1" applyFill="1" applyBorder="1" applyAlignment="1">
      <alignment horizontal="center" vertical="center"/>
    </xf>
    <xf numFmtId="3" fontId="11" fillId="0" borderId="1" xfId="8" applyNumberFormat="1" applyFont="1" applyFill="1" applyBorder="1" applyAlignment="1">
      <alignment horizontal="center" vertical="center"/>
    </xf>
    <xf numFmtId="0" fontId="11" fillId="0" borderId="1" xfId="7" applyFont="1" applyFill="1" applyBorder="1" applyAlignment="1">
      <alignment vertical="center" wrapText="1"/>
    </xf>
    <xf numFmtId="0" fontId="14" fillId="0" borderId="0" xfId="8" applyFont="1" applyFill="1" applyAlignment="1">
      <alignment vertical="center"/>
    </xf>
    <xf numFmtId="0" fontId="9" fillId="6" borderId="1" xfId="7" applyFont="1" applyFill="1" applyBorder="1" applyAlignment="1">
      <alignment vertical="center" wrapText="1"/>
    </xf>
    <xf numFmtId="3" fontId="9" fillId="6" borderId="1" xfId="7" applyNumberFormat="1" applyFont="1" applyFill="1" applyBorder="1" applyAlignment="1">
      <alignment horizontal="center" vertical="center" wrapText="1"/>
    </xf>
    <xf numFmtId="3" fontId="9" fillId="6" borderId="1" xfId="8" applyNumberFormat="1" applyFont="1" applyFill="1" applyBorder="1" applyAlignment="1">
      <alignment horizontal="center" vertical="center"/>
    </xf>
    <xf numFmtId="0" fontId="9" fillId="7" borderId="1" xfId="7" applyFont="1" applyFill="1" applyBorder="1" applyAlignment="1">
      <alignment vertical="center" wrapText="1"/>
    </xf>
    <xf numFmtId="3" fontId="9" fillId="7" borderId="1" xfId="7" applyNumberFormat="1" applyFont="1" applyFill="1" applyBorder="1" applyAlignment="1">
      <alignment horizontal="center" vertical="center" wrapText="1"/>
    </xf>
    <xf numFmtId="0" fontId="14" fillId="0" borderId="0" xfId="8" applyFont="1" applyAlignment="1">
      <alignment vertical="center"/>
    </xf>
    <xf numFmtId="0" fontId="9" fillId="3" borderId="9" xfId="7" applyFont="1" applyFill="1" applyBorder="1" applyAlignment="1">
      <alignment vertical="center"/>
    </xf>
    <xf numFmtId="3" fontId="9" fillId="3" borderId="1" xfId="7" applyNumberFormat="1" applyFont="1" applyFill="1" applyBorder="1" applyAlignment="1">
      <alignment horizontal="center" vertical="center"/>
    </xf>
    <xf numFmtId="0" fontId="9" fillId="8" borderId="9" xfId="7" applyFont="1" applyFill="1" applyBorder="1" applyAlignment="1">
      <alignment vertical="center"/>
    </xf>
    <xf numFmtId="3" fontId="9" fillId="8" borderId="1" xfId="7" applyNumberFormat="1" applyFont="1" applyFill="1" applyBorder="1" applyAlignment="1">
      <alignment horizontal="center" vertical="center"/>
    </xf>
    <xf numFmtId="0" fontId="9" fillId="4" borderId="9" xfId="7" applyFont="1" applyFill="1" applyBorder="1" applyAlignment="1">
      <alignment vertical="center"/>
    </xf>
    <xf numFmtId="3" fontId="9" fillId="4" borderId="1" xfId="7" applyNumberFormat="1" applyFont="1" applyFill="1" applyBorder="1" applyAlignment="1">
      <alignment horizontal="center" vertical="center"/>
    </xf>
    <xf numFmtId="3" fontId="11" fillId="0" borderId="0" xfId="8" applyNumberFormat="1" applyFont="1" applyAlignment="1">
      <alignment horizontal="center" vertical="center"/>
    </xf>
    <xf numFmtId="3" fontId="11" fillId="0" borderId="0" xfId="8" applyNumberFormat="1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0" fontId="2" fillId="0" borderId="0" xfId="0" applyFont="1"/>
    <xf numFmtId="49" fontId="15" fillId="3" borderId="2" xfId="10" applyNumberFormat="1" applyFont="1" applyFill="1" applyBorder="1" applyAlignment="1">
      <alignment horizontal="center" vertical="center" wrapText="1"/>
    </xf>
    <xf numFmtId="49" fontId="15" fillId="3" borderId="2" xfId="0" applyNumberFormat="1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49" fontId="15" fillId="3" borderId="3" xfId="10" applyNumberFormat="1" applyFont="1" applyFill="1" applyBorder="1" applyAlignment="1">
      <alignment horizontal="center" vertical="center" wrapText="1"/>
    </xf>
    <xf numFmtId="49" fontId="15" fillId="3" borderId="3" xfId="0" applyNumberFormat="1" applyFont="1" applyFill="1" applyBorder="1" applyAlignment="1">
      <alignment horizontal="center" vertical="center" wrapText="1"/>
    </xf>
    <xf numFmtId="3" fontId="15" fillId="3" borderId="1" xfId="10" applyNumberFormat="1" applyFont="1" applyFill="1" applyBorder="1" applyAlignment="1">
      <alignment horizontal="center" vertical="center" wrapText="1"/>
    </xf>
    <xf numFmtId="49" fontId="15" fillId="3" borderId="4" xfId="10" applyNumberFormat="1" applyFont="1" applyFill="1" applyBorder="1" applyAlignment="1">
      <alignment horizontal="center" vertical="center" wrapText="1"/>
    </xf>
    <xf numFmtId="49" fontId="15" fillId="3" borderId="4" xfId="0" applyNumberFormat="1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16" fillId="2" borderId="1" xfId="7" applyNumberFormat="1" applyFont="1" applyFill="1" applyBorder="1" applyAlignment="1">
      <alignment horizontal="center" vertical="center" wrapText="1"/>
    </xf>
    <xf numFmtId="3" fontId="16" fillId="2" borderId="1" xfId="7" applyNumberFormat="1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right" vertical="top" wrapText="1"/>
    </xf>
    <xf numFmtId="3" fontId="15" fillId="9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center" vertical="center"/>
    </xf>
  </cellXfs>
  <cellStyles count="11">
    <cellStyle name="Normal_Sheet1" xfId="1"/>
    <cellStyle name="Обычный" xfId="0" builtinId="0"/>
    <cellStyle name="Обычный 14" xfId="8"/>
    <cellStyle name="Обычный 19" xfId="10"/>
    <cellStyle name="Обычный 2" xfId="2"/>
    <cellStyle name="Обычный 2 2" xfId="3"/>
    <cellStyle name="Обычный 2 2 5" xfId="7"/>
    <cellStyle name="Обычный 2 3" xfId="4"/>
    <cellStyle name="Обычный 3" xfId="5"/>
    <cellStyle name="Обычный 4" xfId="6"/>
    <cellStyle name="Обычный_Отчет область объемы (факт) на 20.02.2013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workbookViewId="0">
      <selection activeCell="B9" sqref="B9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9</v>
      </c>
    </row>
    <row r="3" spans="1:2">
      <c r="A3" t="s">
        <v>47</v>
      </c>
      <c r="B3">
        <v>1</v>
      </c>
    </row>
    <row r="4" spans="1:2">
      <c r="A4" t="s">
        <v>48</v>
      </c>
      <c r="B4">
        <v>3</v>
      </c>
    </row>
    <row r="5" spans="1:2">
      <c r="A5" t="s">
        <v>49</v>
      </c>
      <c r="B5">
        <v>4</v>
      </c>
    </row>
    <row r="6" spans="1:2">
      <c r="A6" t="s">
        <v>50</v>
      </c>
      <c r="B6">
        <v>5</v>
      </c>
    </row>
    <row r="7" spans="1:2">
      <c r="A7" t="s">
        <v>51</v>
      </c>
      <c r="B7">
        <v>6</v>
      </c>
    </row>
    <row r="8" spans="1:2">
      <c r="A8" t="s">
        <v>52</v>
      </c>
      <c r="B8">
        <v>1</v>
      </c>
    </row>
    <row r="9" spans="1:2">
      <c r="A9" t="s">
        <v>53</v>
      </c>
      <c r="B9">
        <v>3</v>
      </c>
    </row>
    <row r="10" spans="1:2">
      <c r="A10" t="s">
        <v>54</v>
      </c>
      <c r="B10">
        <v>4</v>
      </c>
    </row>
    <row r="11" spans="1:2">
      <c r="A11" t="s">
        <v>55</v>
      </c>
      <c r="B11">
        <v>5</v>
      </c>
    </row>
    <row r="12" spans="1:2">
      <c r="A12" t="s">
        <v>56</v>
      </c>
      <c r="B12">
        <v>6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102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14</v>
      </c>
      <c r="B9" s="10">
        <f>SUM(C9:F9)</f>
        <v>966</v>
      </c>
      <c r="C9" s="10">
        <v>183</v>
      </c>
      <c r="D9" s="10">
        <v>252</v>
      </c>
      <c r="E9" s="10">
        <v>252</v>
      </c>
      <c r="F9" s="10">
        <v>279</v>
      </c>
    </row>
    <row r="10" spans="1:6" ht="15.75">
      <c r="A10" s="17" t="s">
        <v>46</v>
      </c>
      <c r="B10" s="13">
        <f>SUM(B$9)</f>
        <v>966</v>
      </c>
      <c r="C10" s="13">
        <f>SUM(C$9)</f>
        <v>183</v>
      </c>
      <c r="D10" s="13">
        <f>SUM(D$9)</f>
        <v>252</v>
      </c>
      <c r="E10" s="13">
        <f>SUM(E$9)</f>
        <v>252</v>
      </c>
      <c r="F10" s="13">
        <f>SUM(F$9)</f>
        <v>279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101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28</v>
      </c>
      <c r="B9" s="10">
        <f>SUM(C9:F9)</f>
        <v>5495</v>
      </c>
      <c r="C9" s="10">
        <v>1386</v>
      </c>
      <c r="D9" s="10">
        <v>1509</v>
      </c>
      <c r="E9" s="10">
        <v>1467</v>
      </c>
      <c r="F9" s="10">
        <v>1133</v>
      </c>
    </row>
    <row r="10" spans="1:6" ht="15.75">
      <c r="A10" s="16" t="s">
        <v>33</v>
      </c>
      <c r="B10" s="10">
        <f>SUM(C10:F10)</f>
        <v>688</v>
      </c>
      <c r="C10" s="10">
        <v>119</v>
      </c>
      <c r="D10" s="10">
        <v>209</v>
      </c>
      <c r="E10" s="10">
        <v>209</v>
      </c>
      <c r="F10" s="10">
        <v>151</v>
      </c>
    </row>
    <row r="11" spans="1:6" ht="15.75">
      <c r="A11" s="16" t="s">
        <v>38</v>
      </c>
      <c r="B11" s="10">
        <f>SUM(C11:F11)</f>
        <v>80</v>
      </c>
      <c r="C11" s="10">
        <v>44</v>
      </c>
      <c r="D11" s="10">
        <v>36</v>
      </c>
      <c r="E11" s="10"/>
      <c r="F11" s="10"/>
    </row>
    <row r="12" spans="1:6" ht="15.75">
      <c r="A12" s="17" t="s">
        <v>46</v>
      </c>
      <c r="B12" s="13">
        <f>SUM(B$9:B11)</f>
        <v>6263</v>
      </c>
      <c r="C12" s="13">
        <f>SUM(C$9:C11)</f>
        <v>1549</v>
      </c>
      <c r="D12" s="13">
        <f>SUM(D$9:D11)</f>
        <v>1754</v>
      </c>
      <c r="E12" s="13">
        <f>SUM(E$9:E11)</f>
        <v>1676</v>
      </c>
      <c r="F12" s="13">
        <f>SUM(F$9:F11)</f>
        <v>1284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100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14</v>
      </c>
      <c r="B9" s="10">
        <f>SUM(C9:F9)</f>
        <v>607</v>
      </c>
      <c r="C9" s="10">
        <v>93</v>
      </c>
      <c r="D9" s="10">
        <v>180</v>
      </c>
      <c r="E9" s="10">
        <v>159</v>
      </c>
      <c r="F9" s="10">
        <v>175</v>
      </c>
    </row>
    <row r="10" spans="1:6" ht="15.75">
      <c r="A10" s="17" t="s">
        <v>46</v>
      </c>
      <c r="B10" s="13">
        <f>SUM(B$9)</f>
        <v>607</v>
      </c>
      <c r="C10" s="13">
        <f>SUM(C$9)</f>
        <v>93</v>
      </c>
      <c r="D10" s="13">
        <f>SUM(D$9)</f>
        <v>180</v>
      </c>
      <c r="E10" s="13">
        <f>SUM(E$9)</f>
        <v>159</v>
      </c>
      <c r="F10" s="13">
        <f>SUM(F$9)</f>
        <v>175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H25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99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 t="shared" ref="B9:B24" si="0">SUM(C9:F9)</f>
        <v>1408</v>
      </c>
      <c r="C9" s="10">
        <v>343</v>
      </c>
      <c r="D9" s="10">
        <v>368</v>
      </c>
      <c r="E9" s="10">
        <v>350</v>
      </c>
      <c r="F9" s="10">
        <v>347</v>
      </c>
    </row>
    <row r="10" spans="1:6" ht="15.75">
      <c r="A10" s="16" t="s">
        <v>12</v>
      </c>
      <c r="B10" s="10">
        <f t="shared" si="0"/>
        <v>290</v>
      </c>
      <c r="C10" s="10">
        <v>54</v>
      </c>
      <c r="D10" s="10">
        <v>84</v>
      </c>
      <c r="E10" s="10">
        <v>78</v>
      </c>
      <c r="F10" s="10">
        <v>74</v>
      </c>
    </row>
    <row r="11" spans="1:6" ht="15.75">
      <c r="A11" s="16" t="s">
        <v>20</v>
      </c>
      <c r="B11" s="10">
        <f t="shared" si="0"/>
        <v>3565</v>
      </c>
      <c r="C11" s="10">
        <v>1618</v>
      </c>
      <c r="D11" s="10">
        <v>902</v>
      </c>
      <c r="E11" s="10">
        <v>534</v>
      </c>
      <c r="F11" s="10">
        <v>511</v>
      </c>
    </row>
    <row r="12" spans="1:6" ht="15.75">
      <c r="A12" s="16" t="s">
        <v>21</v>
      </c>
      <c r="B12" s="10">
        <f t="shared" si="0"/>
        <v>1009</v>
      </c>
      <c r="C12" s="10">
        <v>221</v>
      </c>
      <c r="D12" s="10">
        <v>280</v>
      </c>
      <c r="E12" s="10">
        <v>251</v>
      </c>
      <c r="F12" s="10">
        <v>257</v>
      </c>
    </row>
    <row r="13" spans="1:6" ht="15.75">
      <c r="A13" s="16" t="s">
        <v>22</v>
      </c>
      <c r="B13" s="10">
        <f t="shared" si="0"/>
        <v>640</v>
      </c>
      <c r="C13" s="10">
        <v>157</v>
      </c>
      <c r="D13" s="10">
        <v>167</v>
      </c>
      <c r="E13" s="10">
        <v>161</v>
      </c>
      <c r="F13" s="10">
        <v>155</v>
      </c>
    </row>
    <row r="14" spans="1:6" ht="15.75">
      <c r="A14" s="16" t="s">
        <v>24</v>
      </c>
      <c r="B14" s="10">
        <f t="shared" si="0"/>
        <v>1330</v>
      </c>
      <c r="C14" s="10">
        <v>348</v>
      </c>
      <c r="D14" s="10">
        <v>334</v>
      </c>
      <c r="E14" s="10">
        <v>318</v>
      </c>
      <c r="F14" s="10">
        <v>330</v>
      </c>
    </row>
    <row r="15" spans="1:6" ht="15.75">
      <c r="A15" s="16" t="s">
        <v>25</v>
      </c>
      <c r="B15" s="10">
        <f t="shared" si="0"/>
        <v>1050</v>
      </c>
      <c r="C15" s="10">
        <v>243</v>
      </c>
      <c r="D15" s="10">
        <v>287</v>
      </c>
      <c r="E15" s="10">
        <v>260</v>
      </c>
      <c r="F15" s="10">
        <v>260</v>
      </c>
    </row>
    <row r="16" spans="1:6" ht="15.75">
      <c r="A16" s="16" t="s">
        <v>28</v>
      </c>
      <c r="B16" s="10">
        <f t="shared" si="0"/>
        <v>3320</v>
      </c>
      <c r="C16" s="10">
        <v>835</v>
      </c>
      <c r="D16" s="10">
        <v>981</v>
      </c>
      <c r="E16" s="10">
        <v>796</v>
      </c>
      <c r="F16" s="10">
        <v>708</v>
      </c>
    </row>
    <row r="17" spans="1:6" ht="15.75">
      <c r="A17" s="16" t="s">
        <v>29</v>
      </c>
      <c r="B17" s="10">
        <f t="shared" si="0"/>
        <v>1195</v>
      </c>
      <c r="C17" s="10">
        <v>349</v>
      </c>
      <c r="D17" s="10">
        <v>313</v>
      </c>
      <c r="E17" s="10">
        <v>268</v>
      </c>
      <c r="F17" s="10">
        <v>265</v>
      </c>
    </row>
    <row r="18" spans="1:6" ht="15.75">
      <c r="A18" s="16" t="s">
        <v>35</v>
      </c>
      <c r="B18" s="10">
        <f t="shared" si="0"/>
        <v>298</v>
      </c>
      <c r="C18" s="10">
        <v>58</v>
      </c>
      <c r="D18" s="10">
        <v>89</v>
      </c>
      <c r="E18" s="10">
        <v>78</v>
      </c>
      <c r="F18" s="10">
        <v>73</v>
      </c>
    </row>
    <row r="19" spans="1:6" ht="15.75">
      <c r="A19" s="16" t="s">
        <v>37</v>
      </c>
      <c r="B19" s="10">
        <f t="shared" si="0"/>
        <v>160</v>
      </c>
      <c r="C19" s="10">
        <v>74</v>
      </c>
      <c r="D19" s="10">
        <v>54</v>
      </c>
      <c r="E19" s="10">
        <v>15</v>
      </c>
      <c r="F19" s="10">
        <v>17</v>
      </c>
    </row>
    <row r="20" spans="1:6" ht="15.75">
      <c r="A20" s="16" t="s">
        <v>39</v>
      </c>
      <c r="B20" s="10">
        <f t="shared" si="0"/>
        <v>1800</v>
      </c>
      <c r="C20" s="10">
        <v>425</v>
      </c>
      <c r="D20" s="10">
        <v>495</v>
      </c>
      <c r="E20" s="10">
        <v>433</v>
      </c>
      <c r="F20" s="10">
        <v>447</v>
      </c>
    </row>
    <row r="21" spans="1:6" ht="15.75">
      <c r="A21" s="16" t="s">
        <v>40</v>
      </c>
      <c r="B21" s="10">
        <f t="shared" si="0"/>
        <v>934</v>
      </c>
      <c r="C21" s="10">
        <v>280</v>
      </c>
      <c r="D21" s="10">
        <v>259</v>
      </c>
      <c r="E21" s="10">
        <v>203</v>
      </c>
      <c r="F21" s="10">
        <v>192</v>
      </c>
    </row>
    <row r="22" spans="1:6" ht="15.75">
      <c r="A22" s="16" t="s">
        <v>41</v>
      </c>
      <c r="B22" s="10">
        <f t="shared" si="0"/>
        <v>1235</v>
      </c>
      <c r="C22" s="10">
        <v>324</v>
      </c>
      <c r="D22" s="10">
        <v>358</v>
      </c>
      <c r="E22" s="10">
        <v>283</v>
      </c>
      <c r="F22" s="10">
        <v>270</v>
      </c>
    </row>
    <row r="23" spans="1:6" ht="15.75">
      <c r="A23" s="16" t="s">
        <v>42</v>
      </c>
      <c r="B23" s="10">
        <f t="shared" si="0"/>
        <v>1034</v>
      </c>
      <c r="C23" s="10">
        <v>325</v>
      </c>
      <c r="D23" s="10">
        <v>271</v>
      </c>
      <c r="E23" s="10">
        <v>218</v>
      </c>
      <c r="F23" s="10">
        <v>220</v>
      </c>
    </row>
    <row r="24" spans="1:6" ht="15.75">
      <c r="A24" s="16" t="s">
        <v>45</v>
      </c>
      <c r="B24" s="10">
        <f t="shared" si="0"/>
        <v>493</v>
      </c>
      <c r="C24" s="10">
        <v>114</v>
      </c>
      <c r="D24" s="10">
        <v>145</v>
      </c>
      <c r="E24" s="10">
        <v>125</v>
      </c>
      <c r="F24" s="10">
        <v>109</v>
      </c>
    </row>
    <row r="25" spans="1:6" ht="15.75">
      <c r="A25" s="17" t="s">
        <v>46</v>
      </c>
      <c r="B25" s="13">
        <f>SUM(B$9:B24)</f>
        <v>19761</v>
      </c>
      <c r="C25" s="13">
        <f>SUM(C$9:C24)</f>
        <v>5768</v>
      </c>
      <c r="D25" s="13">
        <f>SUM(D$9:D24)</f>
        <v>5387</v>
      </c>
      <c r="E25" s="13">
        <f>SUM(E$9:E24)</f>
        <v>4371</v>
      </c>
      <c r="F25" s="13">
        <f>SUM(F$9:F24)</f>
        <v>4235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3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98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10</v>
      </c>
      <c r="B9" s="10">
        <f t="shared" ref="B9:B22" si="0">SUM(C9:F9)</f>
        <v>25</v>
      </c>
      <c r="C9" s="10">
        <v>15</v>
      </c>
      <c r="D9" s="10">
        <v>8</v>
      </c>
      <c r="E9" s="10">
        <v>2</v>
      </c>
      <c r="F9" s="10"/>
    </row>
    <row r="10" spans="1:6" ht="15.75">
      <c r="A10" s="16" t="s">
        <v>12</v>
      </c>
      <c r="B10" s="10">
        <f t="shared" si="0"/>
        <v>169</v>
      </c>
      <c r="C10" s="10">
        <v>16</v>
      </c>
      <c r="D10" s="10">
        <v>55</v>
      </c>
      <c r="E10" s="10">
        <v>63</v>
      </c>
      <c r="F10" s="10">
        <v>35</v>
      </c>
    </row>
    <row r="11" spans="1:6" ht="15.75">
      <c r="A11" s="16" t="s">
        <v>15</v>
      </c>
      <c r="B11" s="10">
        <f t="shared" si="0"/>
        <v>169</v>
      </c>
      <c r="C11" s="10">
        <v>41</v>
      </c>
      <c r="D11" s="10">
        <v>57</v>
      </c>
      <c r="E11" s="10">
        <v>40</v>
      </c>
      <c r="F11" s="10">
        <v>31</v>
      </c>
    </row>
    <row r="12" spans="1:6" ht="15.75">
      <c r="A12" s="16" t="s">
        <v>16</v>
      </c>
      <c r="B12" s="10">
        <f t="shared" si="0"/>
        <v>108</v>
      </c>
      <c r="C12" s="10">
        <v>29</v>
      </c>
      <c r="D12" s="10">
        <v>39</v>
      </c>
      <c r="E12" s="10">
        <v>25</v>
      </c>
      <c r="F12" s="10">
        <v>15</v>
      </c>
    </row>
    <row r="13" spans="1:6" ht="15.75">
      <c r="A13" s="16" t="s">
        <v>17</v>
      </c>
      <c r="B13" s="10">
        <f t="shared" si="0"/>
        <v>172</v>
      </c>
      <c r="C13" s="10">
        <v>65</v>
      </c>
      <c r="D13" s="10">
        <v>85</v>
      </c>
      <c r="E13" s="10">
        <v>21</v>
      </c>
      <c r="F13" s="10">
        <v>1</v>
      </c>
    </row>
    <row r="14" spans="1:6" ht="15.75">
      <c r="A14" s="16" t="s">
        <v>18</v>
      </c>
      <c r="B14" s="10">
        <f t="shared" si="0"/>
        <v>773</v>
      </c>
      <c r="C14" s="10">
        <v>202</v>
      </c>
      <c r="D14" s="10">
        <v>227</v>
      </c>
      <c r="E14" s="10">
        <v>188</v>
      </c>
      <c r="F14" s="10">
        <v>156</v>
      </c>
    </row>
    <row r="15" spans="1:6" ht="15.75">
      <c r="A15" s="16" t="s">
        <v>19</v>
      </c>
      <c r="B15" s="10">
        <f t="shared" si="0"/>
        <v>160</v>
      </c>
      <c r="C15" s="10">
        <v>41</v>
      </c>
      <c r="D15" s="10">
        <v>42</v>
      </c>
      <c r="E15" s="10">
        <v>39</v>
      </c>
      <c r="F15" s="10">
        <v>38</v>
      </c>
    </row>
    <row r="16" spans="1:6" ht="15.75">
      <c r="A16" s="16" t="s">
        <v>24</v>
      </c>
      <c r="B16" s="10">
        <f t="shared" si="0"/>
        <v>859</v>
      </c>
      <c r="C16" s="10">
        <v>161</v>
      </c>
      <c r="D16" s="10">
        <v>268</v>
      </c>
      <c r="E16" s="10">
        <v>221</v>
      </c>
      <c r="F16" s="10">
        <v>209</v>
      </c>
    </row>
    <row r="17" spans="1:6" ht="15.75">
      <c r="A17" s="16" t="s">
        <v>26</v>
      </c>
      <c r="B17" s="10">
        <f t="shared" si="0"/>
        <v>390</v>
      </c>
      <c r="C17" s="10">
        <v>91</v>
      </c>
      <c r="D17" s="10">
        <v>107</v>
      </c>
      <c r="E17" s="10">
        <v>100</v>
      </c>
      <c r="F17" s="10">
        <v>92</v>
      </c>
    </row>
    <row r="18" spans="1:6" ht="15.75">
      <c r="A18" s="16" t="s">
        <v>27</v>
      </c>
      <c r="B18" s="10">
        <f t="shared" si="0"/>
        <v>204</v>
      </c>
      <c r="C18" s="10">
        <v>62</v>
      </c>
      <c r="D18" s="10">
        <v>56</v>
      </c>
      <c r="E18" s="10">
        <v>36</v>
      </c>
      <c r="F18" s="10">
        <v>50</v>
      </c>
    </row>
    <row r="19" spans="1:6" ht="15.75">
      <c r="A19" s="16" t="s">
        <v>29</v>
      </c>
      <c r="B19" s="10">
        <f t="shared" si="0"/>
        <v>457</v>
      </c>
      <c r="C19" s="10">
        <v>139</v>
      </c>
      <c r="D19" s="10">
        <v>125</v>
      </c>
      <c r="E19" s="10">
        <v>101</v>
      </c>
      <c r="F19" s="10">
        <v>92</v>
      </c>
    </row>
    <row r="20" spans="1:6" ht="15.75">
      <c r="A20" s="16" t="s">
        <v>31</v>
      </c>
      <c r="B20" s="10">
        <f t="shared" si="0"/>
        <v>3084</v>
      </c>
      <c r="C20" s="10">
        <v>921</v>
      </c>
      <c r="D20" s="10">
        <v>879</v>
      </c>
      <c r="E20" s="10">
        <v>680</v>
      </c>
      <c r="F20" s="10">
        <v>604</v>
      </c>
    </row>
    <row r="21" spans="1:6" ht="15.75">
      <c r="A21" s="16" t="s">
        <v>34</v>
      </c>
      <c r="B21" s="10">
        <f t="shared" si="0"/>
        <v>124</v>
      </c>
      <c r="C21" s="10">
        <v>25</v>
      </c>
      <c r="D21" s="10">
        <v>34</v>
      </c>
      <c r="E21" s="10">
        <v>36</v>
      </c>
      <c r="F21" s="10">
        <v>29</v>
      </c>
    </row>
    <row r="22" spans="1:6" ht="15.75">
      <c r="A22" s="16" t="s">
        <v>39</v>
      </c>
      <c r="B22" s="10">
        <f t="shared" si="0"/>
        <v>659</v>
      </c>
      <c r="C22" s="10">
        <v>180</v>
      </c>
      <c r="D22" s="10">
        <v>182</v>
      </c>
      <c r="E22" s="10">
        <v>152</v>
      </c>
      <c r="F22" s="10">
        <v>145</v>
      </c>
    </row>
    <row r="23" spans="1:6" ht="15.75">
      <c r="A23" s="17" t="s">
        <v>46</v>
      </c>
      <c r="B23" s="13">
        <f>SUM(B$9:B22)</f>
        <v>7353</v>
      </c>
      <c r="C23" s="13">
        <f>SUM(C$9:C22)</f>
        <v>1988</v>
      </c>
      <c r="D23" s="13">
        <f>SUM(D$9:D22)</f>
        <v>2164</v>
      </c>
      <c r="E23" s="13">
        <f>SUM(E$9:E22)</f>
        <v>1704</v>
      </c>
      <c r="F23" s="13">
        <f>SUM(F$9:F22)</f>
        <v>1497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7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97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9</v>
      </c>
      <c r="B9" s="10">
        <f t="shared" ref="B9:B26" si="0">SUM(C9:F9)</f>
        <v>2762</v>
      </c>
      <c r="C9" s="10"/>
      <c r="D9" s="10">
        <v>386</v>
      </c>
      <c r="E9" s="10">
        <v>1188</v>
      </c>
      <c r="F9" s="10">
        <v>1188</v>
      </c>
    </row>
    <row r="10" spans="1:6" ht="15.75">
      <c r="A10" s="16" t="s">
        <v>10</v>
      </c>
      <c r="B10" s="10">
        <f t="shared" si="0"/>
        <v>325</v>
      </c>
      <c r="C10" s="10">
        <v>213</v>
      </c>
      <c r="D10" s="10">
        <v>80</v>
      </c>
      <c r="E10" s="10">
        <v>17</v>
      </c>
      <c r="F10" s="10">
        <v>15</v>
      </c>
    </row>
    <row r="11" spans="1:6" ht="15.75">
      <c r="A11" s="16" t="s">
        <v>11</v>
      </c>
      <c r="B11" s="10">
        <f t="shared" si="0"/>
        <v>456</v>
      </c>
      <c r="C11" s="10"/>
      <c r="D11" s="10">
        <v>29</v>
      </c>
      <c r="E11" s="10">
        <v>201</v>
      </c>
      <c r="F11" s="10">
        <v>226</v>
      </c>
    </row>
    <row r="12" spans="1:6" ht="15.75">
      <c r="A12" s="16" t="s">
        <v>20</v>
      </c>
      <c r="B12" s="10">
        <f t="shared" si="0"/>
        <v>3898</v>
      </c>
      <c r="C12" s="10">
        <v>2108</v>
      </c>
      <c r="D12" s="10">
        <v>893</v>
      </c>
      <c r="E12" s="10">
        <v>434</v>
      </c>
      <c r="F12" s="10">
        <v>463</v>
      </c>
    </row>
    <row r="13" spans="1:6" ht="15.75">
      <c r="A13" s="16" t="s">
        <v>21</v>
      </c>
      <c r="B13" s="10">
        <f t="shared" si="0"/>
        <v>2249</v>
      </c>
      <c r="C13" s="10">
        <v>81</v>
      </c>
      <c r="D13" s="10">
        <v>730</v>
      </c>
      <c r="E13" s="10">
        <v>655</v>
      </c>
      <c r="F13" s="10">
        <v>783</v>
      </c>
    </row>
    <row r="14" spans="1:6" ht="15.75">
      <c r="A14" s="16" t="s">
        <v>22</v>
      </c>
      <c r="B14" s="10">
        <f t="shared" si="0"/>
        <v>141</v>
      </c>
      <c r="C14" s="10"/>
      <c r="D14" s="10">
        <v>11</v>
      </c>
      <c r="E14" s="10">
        <v>48</v>
      </c>
      <c r="F14" s="10">
        <v>82</v>
      </c>
    </row>
    <row r="15" spans="1:6" ht="15.75">
      <c r="A15" s="16" t="s">
        <v>24</v>
      </c>
      <c r="B15" s="10">
        <f t="shared" si="0"/>
        <v>1141</v>
      </c>
      <c r="C15" s="10">
        <v>22</v>
      </c>
      <c r="D15" s="10">
        <v>309</v>
      </c>
      <c r="E15" s="10">
        <v>380</v>
      </c>
      <c r="F15" s="10">
        <v>430</v>
      </c>
    </row>
    <row r="16" spans="1:6" ht="15.75">
      <c r="A16" s="16" t="s">
        <v>25</v>
      </c>
      <c r="B16" s="10">
        <f t="shared" si="0"/>
        <v>30</v>
      </c>
      <c r="C16" s="10"/>
      <c r="D16" s="10"/>
      <c r="E16" s="10">
        <v>5</v>
      </c>
      <c r="F16" s="10">
        <v>25</v>
      </c>
    </row>
    <row r="17" spans="1:6" ht="15.75">
      <c r="A17" s="16" t="s">
        <v>27</v>
      </c>
      <c r="B17" s="10">
        <f t="shared" si="0"/>
        <v>48</v>
      </c>
      <c r="C17" s="10">
        <v>1</v>
      </c>
      <c r="D17" s="10">
        <v>12</v>
      </c>
      <c r="E17" s="10">
        <v>20</v>
      </c>
      <c r="F17" s="10">
        <v>15</v>
      </c>
    </row>
    <row r="18" spans="1:6" ht="15.75">
      <c r="A18" s="16" t="s">
        <v>28</v>
      </c>
      <c r="B18" s="10">
        <f t="shared" si="0"/>
        <v>461</v>
      </c>
      <c r="C18" s="10"/>
      <c r="D18" s="10">
        <v>9</v>
      </c>
      <c r="E18" s="10">
        <v>83</v>
      </c>
      <c r="F18" s="10">
        <v>369</v>
      </c>
    </row>
    <row r="19" spans="1:6" ht="15.75">
      <c r="A19" s="16" t="s">
        <v>32</v>
      </c>
      <c r="B19" s="10">
        <f t="shared" si="0"/>
        <v>808</v>
      </c>
      <c r="C19" s="10"/>
      <c r="D19" s="10">
        <v>8</v>
      </c>
      <c r="E19" s="10">
        <v>362</v>
      </c>
      <c r="F19" s="10">
        <v>438</v>
      </c>
    </row>
    <row r="20" spans="1:6" ht="15.75">
      <c r="A20" s="16" t="s">
        <v>35</v>
      </c>
      <c r="B20" s="10">
        <f t="shared" si="0"/>
        <v>153</v>
      </c>
      <c r="C20" s="10">
        <v>10</v>
      </c>
      <c r="D20" s="10">
        <v>71</v>
      </c>
      <c r="E20" s="10">
        <v>36</v>
      </c>
      <c r="F20" s="10">
        <v>36</v>
      </c>
    </row>
    <row r="21" spans="1:6" ht="15.75">
      <c r="A21" s="16" t="s">
        <v>38</v>
      </c>
      <c r="B21" s="10">
        <f t="shared" si="0"/>
        <v>153</v>
      </c>
      <c r="C21" s="10"/>
      <c r="D21" s="10">
        <v>14</v>
      </c>
      <c r="E21" s="10">
        <v>51</v>
      </c>
      <c r="F21" s="10">
        <v>88</v>
      </c>
    </row>
    <row r="22" spans="1:6" ht="15.75">
      <c r="A22" s="16" t="s">
        <v>39</v>
      </c>
      <c r="B22" s="10">
        <f t="shared" si="0"/>
        <v>1566</v>
      </c>
      <c r="C22" s="10"/>
      <c r="D22" s="10">
        <v>52</v>
      </c>
      <c r="E22" s="10">
        <v>677</v>
      </c>
      <c r="F22" s="10">
        <v>837</v>
      </c>
    </row>
    <row r="23" spans="1:6" ht="15.75">
      <c r="A23" s="16" t="s">
        <v>40</v>
      </c>
      <c r="B23" s="10">
        <f t="shared" si="0"/>
        <v>424</v>
      </c>
      <c r="C23" s="10"/>
      <c r="D23" s="10">
        <v>36</v>
      </c>
      <c r="E23" s="10">
        <v>167</v>
      </c>
      <c r="F23" s="10">
        <v>221</v>
      </c>
    </row>
    <row r="24" spans="1:6" ht="15.75">
      <c r="A24" s="16" t="s">
        <v>41</v>
      </c>
      <c r="B24" s="10">
        <f t="shared" si="0"/>
        <v>109</v>
      </c>
      <c r="C24" s="10"/>
      <c r="D24" s="10">
        <v>6</v>
      </c>
      <c r="E24" s="10">
        <v>42</v>
      </c>
      <c r="F24" s="10">
        <v>61</v>
      </c>
    </row>
    <row r="25" spans="1:6" ht="15.75">
      <c r="A25" s="16" t="s">
        <v>42</v>
      </c>
      <c r="B25" s="10">
        <f t="shared" si="0"/>
        <v>877</v>
      </c>
      <c r="C25" s="10"/>
      <c r="D25" s="10">
        <v>58</v>
      </c>
      <c r="E25" s="10">
        <v>292</v>
      </c>
      <c r="F25" s="10">
        <v>527</v>
      </c>
    </row>
    <row r="26" spans="1:6" ht="15.75">
      <c r="A26" s="16" t="s">
        <v>45</v>
      </c>
      <c r="B26" s="10">
        <f t="shared" si="0"/>
        <v>250</v>
      </c>
      <c r="C26" s="10">
        <v>5</v>
      </c>
      <c r="D26" s="10">
        <v>88</v>
      </c>
      <c r="E26" s="10">
        <v>83</v>
      </c>
      <c r="F26" s="10">
        <v>74</v>
      </c>
    </row>
    <row r="27" spans="1:6" ht="15.75">
      <c r="A27" s="17" t="s">
        <v>46</v>
      </c>
      <c r="B27" s="13">
        <f>SUM(B$9:B26)</f>
        <v>15851</v>
      </c>
      <c r="C27" s="13">
        <f>SUM(C$9:C26)</f>
        <v>2440</v>
      </c>
      <c r="D27" s="13">
        <f>SUM(D$9:D26)</f>
        <v>2792</v>
      </c>
      <c r="E27" s="13">
        <f>SUM(E$9:E26)</f>
        <v>4741</v>
      </c>
      <c r="F27" s="13">
        <f>SUM(F$9:F26)</f>
        <v>5878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96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20</v>
      </c>
      <c r="B9" s="10">
        <f>SUM(C9:F9)</f>
        <v>415</v>
      </c>
      <c r="C9" s="10">
        <v>415</v>
      </c>
      <c r="D9" s="10"/>
      <c r="E9" s="10"/>
      <c r="F9" s="10"/>
    </row>
    <row r="10" spans="1:6" ht="15.75">
      <c r="A10" s="16" t="s">
        <v>35</v>
      </c>
      <c r="B10" s="10">
        <f>SUM(C10:F10)</f>
        <v>203</v>
      </c>
      <c r="C10" s="10">
        <v>9</v>
      </c>
      <c r="D10" s="10">
        <v>63</v>
      </c>
      <c r="E10" s="10">
        <v>65</v>
      </c>
      <c r="F10" s="10">
        <v>66</v>
      </c>
    </row>
    <row r="11" spans="1:6" ht="15.75">
      <c r="A11" s="16" t="s">
        <v>41</v>
      </c>
      <c r="B11" s="10">
        <f>SUM(C11:F11)</f>
        <v>188</v>
      </c>
      <c r="C11" s="10">
        <v>12</v>
      </c>
      <c r="D11" s="10">
        <v>71</v>
      </c>
      <c r="E11" s="10">
        <v>56</v>
      </c>
      <c r="F11" s="10">
        <v>49</v>
      </c>
    </row>
    <row r="12" spans="1:6" ht="15.75">
      <c r="A12" s="16" t="s">
        <v>42</v>
      </c>
      <c r="B12" s="10">
        <f>SUM(C12:F12)</f>
        <v>1143</v>
      </c>
      <c r="C12" s="10">
        <v>144</v>
      </c>
      <c r="D12" s="10">
        <v>330</v>
      </c>
      <c r="E12" s="10">
        <v>338</v>
      </c>
      <c r="F12" s="10">
        <v>331</v>
      </c>
    </row>
    <row r="13" spans="1:6" ht="15.75">
      <c r="A13" s="16" t="s">
        <v>43</v>
      </c>
      <c r="B13" s="10">
        <f>SUM(C13:F13)</f>
        <v>116</v>
      </c>
      <c r="C13" s="10">
        <v>19</v>
      </c>
      <c r="D13" s="10">
        <v>25</v>
      </c>
      <c r="E13" s="10">
        <v>30</v>
      </c>
      <c r="F13" s="10">
        <v>42</v>
      </c>
    </row>
    <row r="14" spans="1:6" ht="15.75">
      <c r="A14" s="17" t="s">
        <v>46</v>
      </c>
      <c r="B14" s="13">
        <f>SUM(B$9:B13)</f>
        <v>2065</v>
      </c>
      <c r="C14" s="13">
        <f>SUM(C$9:C13)</f>
        <v>599</v>
      </c>
      <c r="D14" s="13">
        <f>SUM(D$9:D13)</f>
        <v>489</v>
      </c>
      <c r="E14" s="13">
        <f>SUM(E$9:E13)</f>
        <v>489</v>
      </c>
      <c r="F14" s="13">
        <f>SUM(F$9:F13)</f>
        <v>488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95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36</v>
      </c>
      <c r="B9" s="10">
        <f>SUM(C9:F9)</f>
        <v>199</v>
      </c>
      <c r="C9" s="10"/>
      <c r="D9" s="10">
        <v>65</v>
      </c>
      <c r="E9" s="10">
        <v>63</v>
      </c>
      <c r="F9" s="10">
        <v>71</v>
      </c>
    </row>
    <row r="10" spans="1:6" ht="15.75">
      <c r="A10" s="17" t="s">
        <v>46</v>
      </c>
      <c r="B10" s="13">
        <f>SUM(B$9)</f>
        <v>199</v>
      </c>
      <c r="C10" s="13">
        <f>SUM(C$9)</f>
        <v>0</v>
      </c>
      <c r="D10" s="13">
        <f>SUM(D$9)</f>
        <v>65</v>
      </c>
      <c r="E10" s="13">
        <f>SUM(E$9)</f>
        <v>63</v>
      </c>
      <c r="F10" s="13">
        <f>SUM(F$9)</f>
        <v>71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94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23</v>
      </c>
      <c r="B9" s="10">
        <f>SUM(C9:F9)</f>
        <v>1515</v>
      </c>
      <c r="C9" s="10">
        <v>408</v>
      </c>
      <c r="D9" s="10">
        <v>550</v>
      </c>
      <c r="E9" s="10">
        <v>278</v>
      </c>
      <c r="F9" s="10">
        <v>279</v>
      </c>
    </row>
    <row r="10" spans="1:6" ht="15.75">
      <c r="A10" s="17" t="s">
        <v>46</v>
      </c>
      <c r="B10" s="13">
        <f>SUM(B$9)</f>
        <v>1515</v>
      </c>
      <c r="C10" s="13">
        <f>SUM(C$9)</f>
        <v>408</v>
      </c>
      <c r="D10" s="13">
        <f>SUM(D$9)</f>
        <v>550</v>
      </c>
      <c r="E10" s="13">
        <f>SUM(E$9)</f>
        <v>278</v>
      </c>
      <c r="F10" s="13">
        <f>SUM(F$9)</f>
        <v>279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93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23</v>
      </c>
      <c r="B9" s="10">
        <f>SUM(C9:F9)</f>
        <v>1968</v>
      </c>
      <c r="C9" s="10">
        <v>503</v>
      </c>
      <c r="D9" s="10">
        <v>690</v>
      </c>
      <c r="E9" s="10">
        <v>416</v>
      </c>
      <c r="F9" s="10">
        <v>359</v>
      </c>
    </row>
    <row r="10" spans="1:6" ht="15.75">
      <c r="A10" s="17" t="s">
        <v>46</v>
      </c>
      <c r="B10" s="13">
        <f>SUM(B$9)</f>
        <v>1968</v>
      </c>
      <c r="C10" s="13">
        <f>SUM(C$9)</f>
        <v>503</v>
      </c>
      <c r="D10" s="13">
        <f>SUM(D$9)</f>
        <v>690</v>
      </c>
      <c r="E10" s="13">
        <f>SUM(E$9)</f>
        <v>416</v>
      </c>
      <c r="F10" s="13">
        <f>SUM(F$9)</f>
        <v>359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6"/>
  <sheetViews>
    <sheetView tabSelected="1" workbookViewId="0">
      <pane xSplit="1" ySplit="6" topLeftCell="B7" activePane="bottomRight" state="frozen"/>
      <selection activeCell="A3" sqref="A3:A6"/>
      <selection pane="topRight" activeCell="A3" sqref="A3:A6"/>
      <selection pane="bottomLeft" activeCell="A3" sqref="A3:A6"/>
      <selection pane="bottomRight" activeCell="A2" sqref="A2:G2"/>
    </sheetView>
  </sheetViews>
  <sheetFormatPr defaultRowHeight="15.75"/>
  <cols>
    <col min="1" max="1" width="53" style="26" customWidth="1"/>
    <col min="2" max="2" width="21" style="57" customWidth="1"/>
    <col min="3" max="3" width="24.1640625" style="57" customWidth="1"/>
    <col min="4" max="4" width="17.33203125" style="57" customWidth="1"/>
    <col min="5" max="5" width="17.33203125" style="58" customWidth="1"/>
    <col min="6" max="6" width="17.33203125" style="57" customWidth="1"/>
    <col min="7" max="7" width="15.1640625" style="57" customWidth="1"/>
    <col min="8" max="16384" width="9.33203125" style="26"/>
  </cols>
  <sheetData>
    <row r="2" spans="1:7" ht="54" customHeight="1">
      <c r="A2" s="25" t="s">
        <v>109</v>
      </c>
      <c r="B2" s="25"/>
      <c r="C2" s="25"/>
      <c r="D2" s="25"/>
      <c r="E2" s="25"/>
      <c r="F2" s="25"/>
      <c r="G2" s="25"/>
    </row>
    <row r="3" spans="1:7" ht="15.75" customHeight="1">
      <c r="A3" s="27" t="s">
        <v>110</v>
      </c>
      <c r="B3" s="28" t="s">
        <v>111</v>
      </c>
      <c r="C3" s="28" t="s">
        <v>112</v>
      </c>
      <c r="D3" s="28"/>
      <c r="E3" s="28"/>
      <c r="F3" s="28"/>
      <c r="G3" s="28"/>
    </row>
    <row r="4" spans="1:7" ht="31.5">
      <c r="A4" s="27"/>
      <c r="B4" s="28"/>
      <c r="C4" s="29" t="s">
        <v>23</v>
      </c>
      <c r="D4" s="30" t="s">
        <v>28</v>
      </c>
      <c r="E4" s="31"/>
      <c r="F4" s="32"/>
      <c r="G4" s="29" t="s">
        <v>113</v>
      </c>
    </row>
    <row r="5" spans="1:7" ht="49.5" customHeight="1">
      <c r="A5" s="33"/>
      <c r="B5" s="34" t="s">
        <v>114</v>
      </c>
      <c r="C5" s="35" t="s">
        <v>114</v>
      </c>
      <c r="D5" s="35" t="s">
        <v>115</v>
      </c>
      <c r="E5" s="36" t="s">
        <v>116</v>
      </c>
      <c r="F5" s="35" t="s">
        <v>117</v>
      </c>
      <c r="G5" s="35" t="s">
        <v>114</v>
      </c>
    </row>
    <row r="6" spans="1:7" s="39" customFormat="1">
      <c r="A6" s="37" t="s">
        <v>118</v>
      </c>
      <c r="B6" s="38">
        <f>SUM(B7:B32)</f>
        <v>64119</v>
      </c>
      <c r="C6" s="38">
        <f t="shared" ref="C6:G6" si="0">SUM(C7:C32)</f>
        <v>1968</v>
      </c>
      <c r="D6" s="38">
        <f t="shared" si="0"/>
        <v>0</v>
      </c>
      <c r="E6" s="38">
        <f t="shared" si="0"/>
        <v>0</v>
      </c>
      <c r="F6" s="38">
        <f t="shared" si="0"/>
        <v>0</v>
      </c>
      <c r="G6" s="38">
        <f t="shared" si="0"/>
        <v>0</v>
      </c>
    </row>
    <row r="7" spans="1:7" s="39" customFormat="1">
      <c r="A7" s="40" t="s">
        <v>119</v>
      </c>
      <c r="B7" s="41">
        <v>2996</v>
      </c>
      <c r="C7" s="42"/>
      <c r="D7" s="42"/>
      <c r="E7" s="42"/>
      <c r="F7" s="42"/>
      <c r="G7" s="42"/>
    </row>
    <row r="8" spans="1:7" s="39" customFormat="1">
      <c r="A8" s="40" t="s">
        <v>120</v>
      </c>
      <c r="B8" s="41">
        <v>1640</v>
      </c>
      <c r="C8" s="42"/>
      <c r="D8" s="42"/>
      <c r="E8" s="42"/>
      <c r="F8" s="42"/>
      <c r="G8" s="42"/>
    </row>
    <row r="9" spans="1:7" s="39" customFormat="1">
      <c r="A9" s="40" t="s">
        <v>121</v>
      </c>
      <c r="B9" s="41">
        <v>2600</v>
      </c>
      <c r="C9" s="42"/>
      <c r="D9" s="42"/>
      <c r="E9" s="42"/>
      <c r="F9" s="42"/>
      <c r="G9" s="42"/>
    </row>
    <row r="10" spans="1:7" s="39" customFormat="1">
      <c r="A10" s="40" t="s">
        <v>122</v>
      </c>
      <c r="B10" s="41">
        <v>1430</v>
      </c>
      <c r="C10" s="42"/>
      <c r="D10" s="42"/>
      <c r="E10" s="42"/>
      <c r="F10" s="42"/>
      <c r="G10" s="42"/>
    </row>
    <row r="11" spans="1:7" s="39" customFormat="1">
      <c r="A11" s="40" t="s">
        <v>123</v>
      </c>
      <c r="B11" s="41">
        <v>7942</v>
      </c>
      <c r="C11" s="42"/>
      <c r="D11" s="42"/>
      <c r="E11" s="42"/>
      <c r="F11" s="42"/>
      <c r="G11" s="42"/>
    </row>
    <row r="12" spans="1:7" s="39" customFormat="1">
      <c r="A12" s="40" t="s">
        <v>124</v>
      </c>
      <c r="B12" s="41">
        <v>2066</v>
      </c>
      <c r="C12" s="42"/>
      <c r="D12" s="42"/>
      <c r="E12" s="42"/>
      <c r="F12" s="42"/>
      <c r="G12" s="42"/>
    </row>
    <row r="13" spans="1:7" s="39" customFormat="1">
      <c r="A13" s="40" t="s">
        <v>125</v>
      </c>
      <c r="B13" s="41">
        <v>1405</v>
      </c>
      <c r="C13" s="42"/>
      <c r="D13" s="42"/>
      <c r="E13" s="42"/>
      <c r="F13" s="42"/>
      <c r="G13" s="42"/>
    </row>
    <row r="14" spans="1:7" s="39" customFormat="1">
      <c r="A14" s="40" t="s">
        <v>126</v>
      </c>
      <c r="B14" s="41">
        <v>1679</v>
      </c>
      <c r="C14" s="42"/>
      <c r="D14" s="42"/>
      <c r="E14" s="42"/>
      <c r="F14" s="42"/>
      <c r="G14" s="42"/>
    </row>
    <row r="15" spans="1:7" s="39" customFormat="1">
      <c r="A15" s="40" t="s">
        <v>127</v>
      </c>
      <c r="B15" s="41">
        <v>2726</v>
      </c>
      <c r="C15" s="42"/>
      <c r="D15" s="42"/>
      <c r="E15" s="42"/>
      <c r="F15" s="42"/>
      <c r="G15" s="42"/>
    </row>
    <row r="16" spans="1:7" s="39" customFormat="1">
      <c r="A16" s="40" t="s">
        <v>128</v>
      </c>
      <c r="B16" s="41">
        <v>3758</v>
      </c>
      <c r="C16" s="42"/>
      <c r="D16" s="42"/>
      <c r="E16" s="42"/>
      <c r="F16" s="42"/>
      <c r="G16" s="42"/>
    </row>
    <row r="17" spans="1:7" s="39" customFormat="1">
      <c r="A17" s="40" t="s">
        <v>129</v>
      </c>
      <c r="B17" s="41">
        <v>1427</v>
      </c>
      <c r="C17" s="42"/>
      <c r="D17" s="42"/>
      <c r="E17" s="42"/>
      <c r="F17" s="42"/>
      <c r="G17" s="42"/>
    </row>
    <row r="18" spans="1:7" s="39" customFormat="1">
      <c r="A18" s="40" t="s">
        <v>130</v>
      </c>
      <c r="B18" s="41">
        <v>1728</v>
      </c>
      <c r="C18" s="42"/>
      <c r="D18" s="42"/>
      <c r="E18" s="42"/>
      <c r="F18" s="42"/>
      <c r="G18" s="42"/>
    </row>
    <row r="19" spans="1:7" s="39" customFormat="1">
      <c r="A19" s="40" t="s">
        <v>131</v>
      </c>
      <c r="B19" s="41">
        <v>2603</v>
      </c>
      <c r="C19" s="42"/>
      <c r="D19" s="42"/>
      <c r="E19" s="42"/>
      <c r="F19" s="42"/>
      <c r="G19" s="42"/>
    </row>
    <row r="20" spans="1:7" s="39" customFormat="1">
      <c r="A20" s="40" t="s">
        <v>132</v>
      </c>
      <c r="B20" s="41">
        <v>1106</v>
      </c>
      <c r="C20" s="42"/>
      <c r="D20" s="42"/>
      <c r="E20" s="42"/>
      <c r="F20" s="42"/>
      <c r="G20" s="42"/>
    </row>
    <row r="21" spans="1:7" s="39" customFormat="1">
      <c r="A21" s="40" t="s">
        <v>133</v>
      </c>
      <c r="B21" s="41">
        <v>2690</v>
      </c>
      <c r="C21" s="42"/>
      <c r="D21" s="42"/>
      <c r="E21" s="42"/>
      <c r="F21" s="42"/>
      <c r="G21" s="42"/>
    </row>
    <row r="22" spans="1:7" s="39" customFormat="1">
      <c r="A22" s="40" t="s">
        <v>134</v>
      </c>
      <c r="B22" s="41">
        <v>1275</v>
      </c>
      <c r="C22" s="42"/>
      <c r="D22" s="42"/>
      <c r="E22" s="42"/>
      <c r="F22" s="42"/>
      <c r="G22" s="42"/>
    </row>
    <row r="23" spans="1:7" s="39" customFormat="1">
      <c r="A23" s="40" t="s">
        <v>135</v>
      </c>
      <c r="B23" s="41">
        <v>4951</v>
      </c>
      <c r="C23" s="42"/>
      <c r="D23" s="42"/>
      <c r="E23" s="42"/>
      <c r="F23" s="42"/>
      <c r="G23" s="42"/>
    </row>
    <row r="24" spans="1:7" s="39" customFormat="1">
      <c r="A24" s="40" t="s">
        <v>136</v>
      </c>
      <c r="B24" s="41">
        <v>1365</v>
      </c>
      <c r="C24" s="42"/>
      <c r="D24" s="42"/>
      <c r="E24" s="42"/>
      <c r="F24" s="42"/>
      <c r="G24" s="42"/>
    </row>
    <row r="25" spans="1:7" s="39" customFormat="1">
      <c r="A25" s="40" t="s">
        <v>137</v>
      </c>
      <c r="B25" s="41">
        <v>1842</v>
      </c>
      <c r="C25" s="42"/>
      <c r="D25" s="42"/>
      <c r="E25" s="42"/>
      <c r="F25" s="42"/>
      <c r="G25" s="42"/>
    </row>
    <row r="26" spans="1:7" s="39" customFormat="1">
      <c r="A26" s="40" t="s">
        <v>138</v>
      </c>
      <c r="B26" s="41">
        <v>4196</v>
      </c>
      <c r="C26" s="42"/>
      <c r="D26" s="42"/>
      <c r="E26" s="42"/>
      <c r="F26" s="42"/>
      <c r="G26" s="42"/>
    </row>
    <row r="27" spans="1:7" s="39" customFormat="1">
      <c r="A27" s="40" t="s">
        <v>139</v>
      </c>
      <c r="B27" s="41">
        <v>1180</v>
      </c>
      <c r="C27" s="42"/>
      <c r="D27" s="42"/>
      <c r="E27" s="42"/>
      <c r="F27" s="42"/>
      <c r="G27" s="42"/>
    </row>
    <row r="28" spans="1:7" s="39" customFormat="1">
      <c r="A28" s="40" t="s">
        <v>140</v>
      </c>
      <c r="B28" s="41">
        <v>2326</v>
      </c>
      <c r="C28" s="42"/>
      <c r="D28" s="42"/>
      <c r="E28" s="42"/>
      <c r="F28" s="42"/>
      <c r="G28" s="42"/>
    </row>
    <row r="29" spans="1:7" s="39" customFormat="1">
      <c r="A29" s="40" t="s">
        <v>141</v>
      </c>
      <c r="B29" s="41">
        <v>1642</v>
      </c>
      <c r="C29" s="42"/>
      <c r="D29" s="42"/>
      <c r="E29" s="42"/>
      <c r="F29" s="42"/>
      <c r="G29" s="42"/>
    </row>
    <row r="30" spans="1:7" s="39" customFormat="1">
      <c r="A30" s="40" t="s">
        <v>142</v>
      </c>
      <c r="B30" s="41">
        <v>1652</v>
      </c>
      <c r="C30" s="42"/>
      <c r="D30" s="42"/>
      <c r="E30" s="42"/>
      <c r="F30" s="42"/>
      <c r="G30" s="42"/>
    </row>
    <row r="31" spans="1:7" s="39" customFormat="1">
      <c r="A31" s="40" t="s">
        <v>143</v>
      </c>
      <c r="B31" s="41">
        <v>3926</v>
      </c>
      <c r="C31" s="42"/>
      <c r="D31" s="42"/>
      <c r="E31" s="42"/>
      <c r="F31" s="42"/>
      <c r="G31" s="42"/>
    </row>
    <row r="32" spans="1:7" s="39" customFormat="1">
      <c r="A32" s="40" t="s">
        <v>144</v>
      </c>
      <c r="B32" s="42">
        <v>1968</v>
      </c>
      <c r="C32" s="41">
        <v>1968</v>
      </c>
      <c r="D32" s="42"/>
      <c r="E32" s="42"/>
      <c r="F32" s="42"/>
      <c r="G32" s="42"/>
    </row>
    <row r="33" spans="1:7" s="39" customFormat="1">
      <c r="A33" s="37" t="s">
        <v>145</v>
      </c>
      <c r="B33" s="38">
        <f t="shared" ref="B33:G33" si="1">SUM(B34:B40)</f>
        <v>26618</v>
      </c>
      <c r="C33" s="38">
        <f t="shared" si="1"/>
        <v>1515</v>
      </c>
      <c r="D33" s="38">
        <f t="shared" si="1"/>
        <v>427</v>
      </c>
      <c r="E33" s="38">
        <f t="shared" si="1"/>
        <v>0</v>
      </c>
      <c r="F33" s="38">
        <f t="shared" si="1"/>
        <v>427</v>
      </c>
      <c r="G33" s="38">
        <f t="shared" si="1"/>
        <v>505</v>
      </c>
    </row>
    <row r="34" spans="1:7" s="44" customFormat="1" ht="29.25" customHeight="1">
      <c r="A34" s="43" t="s">
        <v>146</v>
      </c>
      <c r="B34" s="42">
        <f>16316+G34-315-150</f>
        <v>16171</v>
      </c>
      <c r="C34" s="42"/>
      <c r="D34" s="42">
        <f>445-18</f>
        <v>427</v>
      </c>
      <c r="E34" s="42"/>
      <c r="F34" s="42">
        <f>D34+E34</f>
        <v>427</v>
      </c>
      <c r="G34" s="42">
        <v>320</v>
      </c>
    </row>
    <row r="35" spans="1:7" s="44" customFormat="1" ht="29.25" customHeight="1">
      <c r="A35" s="43" t="s">
        <v>147</v>
      </c>
      <c r="B35" s="42">
        <v>2065</v>
      </c>
      <c r="C35" s="42"/>
      <c r="D35" s="42"/>
      <c r="E35" s="42"/>
      <c r="F35" s="42"/>
      <c r="G35" s="42"/>
    </row>
    <row r="36" spans="1:7" s="44" customFormat="1" ht="31.5">
      <c r="A36" s="43" t="s">
        <v>148</v>
      </c>
      <c r="B36" s="42">
        <f>6455+G36</f>
        <v>6636</v>
      </c>
      <c r="C36" s="42"/>
      <c r="D36" s="42"/>
      <c r="E36" s="42"/>
      <c r="F36" s="42"/>
      <c r="G36" s="42">
        <v>181</v>
      </c>
    </row>
    <row r="37" spans="1:7" s="44" customFormat="1" ht="31.5">
      <c r="A37" s="43" t="s">
        <v>149</v>
      </c>
      <c r="B37" s="42">
        <f>243-44</f>
        <v>199</v>
      </c>
      <c r="C37" s="42"/>
      <c r="D37" s="42"/>
      <c r="E37" s="42"/>
      <c r="F37" s="42"/>
      <c r="G37" s="42"/>
    </row>
    <row r="38" spans="1:7" s="44" customFormat="1" ht="29.25" customHeight="1">
      <c r="A38" s="43" t="s">
        <v>150</v>
      </c>
      <c r="B38" s="42">
        <v>28</v>
      </c>
      <c r="C38" s="42"/>
      <c r="D38" s="42"/>
      <c r="E38" s="42"/>
      <c r="F38" s="42"/>
      <c r="G38" s="42"/>
    </row>
    <row r="39" spans="1:7" s="44" customFormat="1" ht="29.25" customHeight="1">
      <c r="A39" s="43" t="s">
        <v>151</v>
      </c>
      <c r="B39" s="42">
        <v>1515</v>
      </c>
      <c r="C39" s="42">
        <v>1515</v>
      </c>
      <c r="D39" s="42"/>
      <c r="E39" s="42"/>
      <c r="F39" s="42"/>
      <c r="G39" s="42"/>
    </row>
    <row r="40" spans="1:7" s="44" customFormat="1" ht="31.5">
      <c r="A40" s="43" t="s">
        <v>152</v>
      </c>
      <c r="B40" s="42">
        <v>4</v>
      </c>
      <c r="C40" s="42"/>
      <c r="D40" s="42"/>
      <c r="E40" s="42"/>
      <c r="F40" s="42"/>
      <c r="G40" s="42">
        <v>4</v>
      </c>
    </row>
    <row r="41" spans="1:7" s="44" customFormat="1" ht="29.25" customHeight="1">
      <c r="A41" s="45" t="s">
        <v>153</v>
      </c>
      <c r="B41" s="46">
        <f t="shared" ref="B41:G41" si="2">SUM(B42:B45)</f>
        <v>18816</v>
      </c>
      <c r="C41" s="46">
        <f t="shared" si="2"/>
        <v>800</v>
      </c>
      <c r="D41" s="46">
        <f t="shared" si="2"/>
        <v>15</v>
      </c>
      <c r="E41" s="46">
        <f t="shared" si="2"/>
        <v>0</v>
      </c>
      <c r="F41" s="46">
        <f t="shared" si="2"/>
        <v>15</v>
      </c>
      <c r="G41" s="46">
        <f t="shared" si="2"/>
        <v>535</v>
      </c>
    </row>
    <row r="42" spans="1:7" s="44" customFormat="1" ht="31.5">
      <c r="A42" s="43" t="s">
        <v>154</v>
      </c>
      <c r="B42" s="42">
        <f>10044+G42+85</f>
        <v>10624</v>
      </c>
      <c r="C42" s="42"/>
      <c r="D42" s="42"/>
      <c r="E42" s="42"/>
      <c r="F42" s="42"/>
      <c r="G42" s="42">
        <v>495</v>
      </c>
    </row>
    <row r="43" spans="1:7" s="44" customFormat="1" ht="29.25" customHeight="1">
      <c r="A43" s="43" t="s">
        <v>155</v>
      </c>
      <c r="B43" s="42">
        <f>4218+G43</f>
        <v>4258</v>
      </c>
      <c r="C43" s="42"/>
      <c r="D43" s="42">
        <v>15</v>
      </c>
      <c r="E43" s="42"/>
      <c r="F43" s="42">
        <f>D43+E43</f>
        <v>15</v>
      </c>
      <c r="G43" s="42">
        <v>40</v>
      </c>
    </row>
    <row r="44" spans="1:7" s="44" customFormat="1" ht="31.5">
      <c r="A44" s="43" t="s">
        <v>156</v>
      </c>
      <c r="B44" s="42">
        <v>3134</v>
      </c>
      <c r="C44" s="42"/>
      <c r="D44" s="42"/>
      <c r="E44" s="42"/>
      <c r="F44" s="42"/>
      <c r="G44" s="42"/>
    </row>
    <row r="45" spans="1:7" s="44" customFormat="1" ht="29.25" customHeight="1">
      <c r="A45" s="43" t="s">
        <v>157</v>
      </c>
      <c r="B45" s="42">
        <v>800</v>
      </c>
      <c r="C45" s="42">
        <v>800</v>
      </c>
      <c r="D45" s="42"/>
      <c r="E45" s="42"/>
      <c r="F45" s="42"/>
      <c r="G45" s="42"/>
    </row>
    <row r="46" spans="1:7" s="44" customFormat="1" ht="29.25" customHeight="1">
      <c r="A46" s="45" t="s">
        <v>158</v>
      </c>
      <c r="B46" s="38">
        <f t="shared" ref="B46:G46" si="3">SUM(B47:B56)</f>
        <v>83283</v>
      </c>
      <c r="C46" s="38">
        <f t="shared" si="3"/>
        <v>405</v>
      </c>
      <c r="D46" s="38">
        <f t="shared" si="3"/>
        <v>9987</v>
      </c>
      <c r="E46" s="46">
        <f t="shared" si="3"/>
        <v>549</v>
      </c>
      <c r="F46" s="38">
        <f t="shared" si="3"/>
        <v>10536</v>
      </c>
      <c r="G46" s="38">
        <f t="shared" si="3"/>
        <v>4014</v>
      </c>
    </row>
    <row r="47" spans="1:7" s="44" customFormat="1" ht="31.5">
      <c r="A47" s="43" t="s">
        <v>159</v>
      </c>
      <c r="B47" s="42">
        <f>21310+G47</f>
        <v>23310</v>
      </c>
      <c r="C47" s="42"/>
      <c r="D47" s="42">
        <v>840</v>
      </c>
      <c r="E47" s="42">
        <v>75</v>
      </c>
      <c r="F47" s="42">
        <f>D47+E47</f>
        <v>915</v>
      </c>
      <c r="G47" s="42">
        <v>2000</v>
      </c>
    </row>
    <row r="48" spans="1:7" s="44" customFormat="1" ht="31.5">
      <c r="A48" s="43" t="s">
        <v>160</v>
      </c>
      <c r="B48" s="42">
        <f>19761+G48</f>
        <v>20861</v>
      </c>
      <c r="C48" s="42"/>
      <c r="D48" s="42">
        <v>2741</v>
      </c>
      <c r="E48" s="42">
        <f>187+18</f>
        <v>205</v>
      </c>
      <c r="F48" s="42">
        <f t="shared" ref="F48:F51" si="4">D48+E48</f>
        <v>2946</v>
      </c>
      <c r="G48" s="42">
        <v>1100</v>
      </c>
    </row>
    <row r="49" spans="1:7" s="44" customFormat="1" ht="31.5">
      <c r="A49" s="43" t="s">
        <v>161</v>
      </c>
      <c r="B49" s="42">
        <f>12356+G49</f>
        <v>12481</v>
      </c>
      <c r="C49" s="42">
        <v>405</v>
      </c>
      <c r="D49" s="42">
        <v>446</v>
      </c>
      <c r="E49" s="42"/>
      <c r="F49" s="42">
        <f t="shared" si="4"/>
        <v>446</v>
      </c>
      <c r="G49" s="42">
        <v>125</v>
      </c>
    </row>
    <row r="50" spans="1:7" s="44" customFormat="1" ht="31.5">
      <c r="A50" s="43" t="s">
        <v>162</v>
      </c>
      <c r="B50" s="42">
        <f>7353+G50</f>
        <v>7472</v>
      </c>
      <c r="C50" s="42"/>
      <c r="D50" s="42">
        <v>121</v>
      </c>
      <c r="E50" s="42">
        <v>12</v>
      </c>
      <c r="F50" s="42">
        <f t="shared" si="4"/>
        <v>133</v>
      </c>
      <c r="G50" s="42">
        <v>119</v>
      </c>
    </row>
    <row r="51" spans="1:7" s="44" customFormat="1" ht="33.75" customHeight="1">
      <c r="A51" s="43" t="s">
        <v>163</v>
      </c>
      <c r="B51" s="42">
        <f>5839+G51+315+109</f>
        <v>6532</v>
      </c>
      <c r="C51" s="42"/>
      <c r="D51" s="42">
        <v>5839</v>
      </c>
      <c r="E51" s="42">
        <v>257</v>
      </c>
      <c r="F51" s="42">
        <f t="shared" si="4"/>
        <v>6096</v>
      </c>
      <c r="G51" s="42">
        <v>269</v>
      </c>
    </row>
    <row r="52" spans="1:7" s="44" customFormat="1" ht="31.5">
      <c r="A52" s="43" t="s">
        <v>164</v>
      </c>
      <c r="B52" s="42">
        <f>966+G52</f>
        <v>1016</v>
      </c>
      <c r="C52" s="42"/>
      <c r="D52" s="42"/>
      <c r="E52" s="42"/>
      <c r="F52" s="42"/>
      <c r="G52" s="42">
        <v>50</v>
      </c>
    </row>
    <row r="53" spans="1:7" s="44" customFormat="1" ht="31.5">
      <c r="A53" s="43" t="s">
        <v>165</v>
      </c>
      <c r="B53" s="42">
        <f>607+G53</f>
        <v>611</v>
      </c>
      <c r="C53" s="42"/>
      <c r="D53" s="42"/>
      <c r="E53" s="42"/>
      <c r="F53" s="42"/>
      <c r="G53" s="42">
        <v>4</v>
      </c>
    </row>
    <row r="54" spans="1:7" s="44" customFormat="1" ht="31.5">
      <c r="A54" s="43" t="s">
        <v>166</v>
      </c>
      <c r="B54" s="42">
        <f>4877+G54-22</f>
        <v>5195</v>
      </c>
      <c r="C54" s="42"/>
      <c r="D54" s="42"/>
      <c r="E54" s="42"/>
      <c r="F54" s="42"/>
      <c r="G54" s="42">
        <v>340</v>
      </c>
    </row>
    <row r="55" spans="1:7" s="44" customFormat="1" ht="31.5">
      <c r="A55" s="43" t="s">
        <v>167</v>
      </c>
      <c r="B55" s="42">
        <v>4663</v>
      </c>
      <c r="C55" s="42"/>
      <c r="D55" s="42"/>
      <c r="E55" s="42"/>
      <c r="F55" s="42"/>
      <c r="G55" s="42"/>
    </row>
    <row r="56" spans="1:7" s="44" customFormat="1" ht="31.5">
      <c r="A56" s="43" t="s">
        <v>168</v>
      </c>
      <c r="B56" s="42">
        <f>1135+G56</f>
        <v>1142</v>
      </c>
      <c r="C56" s="42"/>
      <c r="D56" s="42"/>
      <c r="E56" s="42"/>
      <c r="F56" s="42"/>
      <c r="G56" s="42">
        <v>7</v>
      </c>
    </row>
    <row r="57" spans="1:7" s="44" customFormat="1" ht="29.25" customHeight="1">
      <c r="A57" s="45" t="s">
        <v>169</v>
      </c>
      <c r="B57" s="46">
        <f>B6+B33+B41+B46</f>
        <v>192836</v>
      </c>
      <c r="C57" s="46">
        <f t="shared" ref="C57:G57" si="5">C6+C33+C41+C46</f>
        <v>4688</v>
      </c>
      <c r="D57" s="46">
        <f t="shared" si="5"/>
        <v>10429</v>
      </c>
      <c r="E57" s="46">
        <f t="shared" si="5"/>
        <v>549</v>
      </c>
      <c r="F57" s="46">
        <f t="shared" si="5"/>
        <v>10978</v>
      </c>
      <c r="G57" s="46">
        <f t="shared" si="5"/>
        <v>5054</v>
      </c>
    </row>
    <row r="58" spans="1:7" s="44" customFormat="1" ht="31.5">
      <c r="A58" s="43" t="s">
        <v>170</v>
      </c>
      <c r="B58" s="42">
        <v>8</v>
      </c>
      <c r="C58" s="42">
        <v>8</v>
      </c>
      <c r="D58" s="42"/>
      <c r="E58" s="42"/>
      <c r="F58" s="42"/>
      <c r="G58" s="42"/>
    </row>
    <row r="59" spans="1:7" s="44" customFormat="1">
      <c r="A59" s="43" t="s">
        <v>171</v>
      </c>
      <c r="B59" s="42">
        <v>150</v>
      </c>
      <c r="C59" s="42"/>
      <c r="D59" s="42"/>
      <c r="E59" s="42">
        <v>10</v>
      </c>
      <c r="F59" s="42">
        <v>10</v>
      </c>
      <c r="G59" s="42">
        <v>150</v>
      </c>
    </row>
    <row r="60" spans="1:7" s="44" customFormat="1" ht="33" customHeight="1">
      <c r="A60" s="43" t="s">
        <v>172</v>
      </c>
      <c r="B60" s="42">
        <f>442+22</f>
        <v>464</v>
      </c>
      <c r="C60" s="42"/>
      <c r="D60" s="42"/>
      <c r="E60" s="42"/>
      <c r="F60" s="42"/>
      <c r="G60" s="42"/>
    </row>
    <row r="61" spans="1:7" s="44" customFormat="1" ht="47.25">
      <c r="A61" s="45" t="s">
        <v>173</v>
      </c>
      <c r="B61" s="47">
        <f>SUM(B58:B60)</f>
        <v>622</v>
      </c>
      <c r="C61" s="47">
        <f t="shared" ref="C61:G61" si="6">SUM(C58:C60)</f>
        <v>8</v>
      </c>
      <c r="D61" s="47">
        <f t="shared" si="6"/>
        <v>0</v>
      </c>
      <c r="E61" s="47">
        <f t="shared" si="6"/>
        <v>10</v>
      </c>
      <c r="F61" s="47">
        <f t="shared" si="6"/>
        <v>10</v>
      </c>
      <c r="G61" s="47">
        <f t="shared" si="6"/>
        <v>150</v>
      </c>
    </row>
    <row r="62" spans="1:7" s="44" customFormat="1" ht="31.5">
      <c r="A62" s="45" t="s">
        <v>174</v>
      </c>
      <c r="B62" s="46">
        <f>B57+B61</f>
        <v>193458</v>
      </c>
      <c r="C62" s="46">
        <f t="shared" ref="C62:G62" si="7">C57+C61</f>
        <v>4696</v>
      </c>
      <c r="D62" s="46">
        <f t="shared" si="7"/>
        <v>10429</v>
      </c>
      <c r="E62" s="46">
        <f t="shared" si="7"/>
        <v>559</v>
      </c>
      <c r="F62" s="46">
        <f t="shared" si="7"/>
        <v>10988</v>
      </c>
      <c r="G62" s="46">
        <f t="shared" si="7"/>
        <v>5204</v>
      </c>
    </row>
    <row r="63" spans="1:7" s="50" customFormat="1" ht="47.25">
      <c r="A63" s="48" t="s">
        <v>175</v>
      </c>
      <c r="B63" s="49">
        <v>5000</v>
      </c>
      <c r="C63" s="49">
        <v>625</v>
      </c>
      <c r="D63" s="49">
        <v>122</v>
      </c>
      <c r="E63" s="49">
        <v>264</v>
      </c>
      <c r="F63" s="49">
        <f>D63+E63</f>
        <v>386</v>
      </c>
      <c r="G63" s="49">
        <v>2138</v>
      </c>
    </row>
    <row r="64" spans="1:7" s="50" customFormat="1" ht="29.25" customHeight="1" thickBot="1">
      <c r="A64" s="51" t="s">
        <v>176</v>
      </c>
      <c r="B64" s="52">
        <f t="shared" ref="B64:G64" si="8">B62+B63</f>
        <v>198458</v>
      </c>
      <c r="C64" s="52">
        <f t="shared" si="8"/>
        <v>5321</v>
      </c>
      <c r="D64" s="52">
        <f t="shared" si="8"/>
        <v>10551</v>
      </c>
      <c r="E64" s="52">
        <f t="shared" si="8"/>
        <v>823</v>
      </c>
      <c r="F64" s="52">
        <f>F62+F63</f>
        <v>11374</v>
      </c>
      <c r="G64" s="52">
        <f t="shared" si="8"/>
        <v>7342</v>
      </c>
    </row>
    <row r="65" spans="1:7" ht="24" customHeight="1" thickBot="1">
      <c r="A65" s="53" t="s">
        <v>177</v>
      </c>
      <c r="B65" s="54">
        <v>198458</v>
      </c>
      <c r="C65" s="54">
        <v>5321</v>
      </c>
      <c r="D65" s="54"/>
      <c r="E65" s="54"/>
      <c r="F65" s="54">
        <v>11374</v>
      </c>
      <c r="G65" s="54"/>
    </row>
    <row r="66" spans="1:7" ht="16.5" thickBot="1">
      <c r="A66" s="55" t="s">
        <v>178</v>
      </c>
      <c r="B66" s="56">
        <f>B64-B65</f>
        <v>0</v>
      </c>
      <c r="C66" s="56">
        <f>C64-C65</f>
        <v>0</v>
      </c>
      <c r="D66" s="56"/>
      <c r="E66" s="56"/>
      <c r="F66" s="56">
        <f>F64-F65</f>
        <v>0</v>
      </c>
      <c r="G66" s="56"/>
    </row>
  </sheetData>
  <mergeCells count="5">
    <mergeCell ref="A2:G2"/>
    <mergeCell ref="A3:A4"/>
    <mergeCell ref="B3:B4"/>
    <mergeCell ref="C3:G3"/>
    <mergeCell ref="D4:F4"/>
  </mergeCells>
  <printOptions horizontalCentered="1" verticalCentered="1"/>
  <pageMargins left="0" right="0" top="0" bottom="0" header="0.31496062992125984" footer="0.31496062992125984"/>
  <pageSetup paperSize="9" scale="54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92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39</v>
      </c>
      <c r="B9" s="10">
        <f>SUM(C9:F9)</f>
        <v>28</v>
      </c>
      <c r="C9" s="10">
        <v>7</v>
      </c>
      <c r="D9" s="10">
        <v>9</v>
      </c>
      <c r="E9" s="10">
        <v>7</v>
      </c>
      <c r="F9" s="10">
        <v>5</v>
      </c>
    </row>
    <row r="10" spans="1:6" ht="15.75">
      <c r="A10" s="17" t="s">
        <v>46</v>
      </c>
      <c r="B10" s="13">
        <f>SUM(B$9)</f>
        <v>28</v>
      </c>
      <c r="C10" s="13">
        <f>SUM(C$9)</f>
        <v>7</v>
      </c>
      <c r="D10" s="13">
        <f>SUM(D$9)</f>
        <v>9</v>
      </c>
      <c r="E10" s="13">
        <f>SUM(E$9)</f>
        <v>7</v>
      </c>
      <c r="F10" s="13">
        <f>SUM(F$9)</f>
        <v>5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91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>SUM(C9:F9)</f>
        <v>5624</v>
      </c>
      <c r="C9" s="10">
        <v>1098</v>
      </c>
      <c r="D9" s="10">
        <v>1557</v>
      </c>
      <c r="E9" s="10">
        <v>1499</v>
      </c>
      <c r="F9" s="10">
        <v>1470</v>
      </c>
    </row>
    <row r="10" spans="1:6" ht="15.75">
      <c r="A10" s="16" t="s">
        <v>20</v>
      </c>
      <c r="B10" s="10">
        <f>SUM(C10:F10)</f>
        <v>89</v>
      </c>
      <c r="C10" s="10">
        <v>49</v>
      </c>
      <c r="D10" s="10">
        <v>40</v>
      </c>
      <c r="E10" s="10"/>
      <c r="F10" s="10"/>
    </row>
    <row r="11" spans="1:6" ht="15.75">
      <c r="A11" s="16" t="s">
        <v>26</v>
      </c>
      <c r="B11" s="10">
        <f>SUM(C11:F11)</f>
        <v>742</v>
      </c>
      <c r="C11" s="10">
        <v>147</v>
      </c>
      <c r="D11" s="10">
        <v>226</v>
      </c>
      <c r="E11" s="10">
        <v>184</v>
      </c>
      <c r="F11" s="10">
        <v>185</v>
      </c>
    </row>
    <row r="12" spans="1:6" ht="15.75">
      <c r="A12" s="17" t="s">
        <v>46</v>
      </c>
      <c r="B12" s="13">
        <f>SUM(B$9:B11)</f>
        <v>6455</v>
      </c>
      <c r="C12" s="13">
        <f>SUM(C$9:C11)</f>
        <v>1294</v>
      </c>
      <c r="D12" s="13">
        <f>SUM(D$9:D11)</f>
        <v>1823</v>
      </c>
      <c r="E12" s="13">
        <f>SUM(E$9:E11)</f>
        <v>1683</v>
      </c>
      <c r="F12" s="13">
        <f>SUM(F$9:F11)</f>
        <v>1655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90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28</v>
      </c>
      <c r="B9" s="10">
        <f>SUM(C9:F9)</f>
        <v>15</v>
      </c>
      <c r="C9" s="10"/>
      <c r="D9" s="10">
        <v>15</v>
      </c>
      <c r="E9" s="10"/>
      <c r="F9" s="10"/>
    </row>
    <row r="10" spans="1:6" ht="15.75">
      <c r="A10" s="16" t="s">
        <v>32</v>
      </c>
      <c r="B10" s="10">
        <f>SUM(C10:F10)</f>
        <v>3989</v>
      </c>
      <c r="C10" s="10">
        <v>1868</v>
      </c>
      <c r="D10" s="10">
        <v>2121</v>
      </c>
      <c r="E10" s="10"/>
      <c r="F10" s="10"/>
    </row>
    <row r="11" spans="1:6" ht="15.75">
      <c r="A11" s="16" t="s">
        <v>41</v>
      </c>
      <c r="B11" s="10">
        <f>SUM(C11:F11)</f>
        <v>1</v>
      </c>
      <c r="C11" s="10"/>
      <c r="D11" s="10">
        <v>1</v>
      </c>
      <c r="E11" s="10"/>
      <c r="F11" s="10"/>
    </row>
    <row r="12" spans="1:6" ht="15.75">
      <c r="A12" s="17" t="s">
        <v>46</v>
      </c>
      <c r="B12" s="13">
        <f>SUM(B$9:B11)</f>
        <v>4005</v>
      </c>
      <c r="C12" s="13">
        <f>SUM(C$9:C11)</f>
        <v>1868</v>
      </c>
      <c r="D12" s="13">
        <f>SUM(D$9:D11)</f>
        <v>2137</v>
      </c>
      <c r="E12" s="13">
        <f>SUM(E$9:E11)</f>
        <v>0</v>
      </c>
      <c r="F12" s="13">
        <f>SUM(F$9:F11)</f>
        <v>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89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24</v>
      </c>
      <c r="B9" s="10">
        <f>SUM(C9:F9)</f>
        <v>96</v>
      </c>
      <c r="C9" s="10">
        <v>29</v>
      </c>
      <c r="D9" s="10">
        <v>67</v>
      </c>
      <c r="E9" s="10"/>
      <c r="F9" s="10"/>
    </row>
    <row r="10" spans="1:6" ht="15.75">
      <c r="A10" s="16" t="s">
        <v>36</v>
      </c>
      <c r="B10" s="10">
        <f>SUM(C10:F10)</f>
        <v>117</v>
      </c>
      <c r="C10" s="10">
        <v>41</v>
      </c>
      <c r="D10" s="10">
        <v>76</v>
      </c>
      <c r="E10" s="10"/>
      <c r="F10" s="10"/>
    </row>
    <row r="11" spans="1:6" ht="15.75">
      <c r="A11" s="17" t="s">
        <v>46</v>
      </c>
      <c r="B11" s="13">
        <f>SUM(B$9:B10)</f>
        <v>213</v>
      </c>
      <c r="C11" s="13">
        <f>SUM(C$9:C10)</f>
        <v>70</v>
      </c>
      <c r="D11" s="13">
        <f>SUM(D$9:D10)</f>
        <v>143</v>
      </c>
      <c r="E11" s="13">
        <f>SUM(E$9:E10)</f>
        <v>0</v>
      </c>
      <c r="F11" s="13">
        <f>SUM(F$9:F10)</f>
        <v>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3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88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 t="shared" ref="B9:B22" si="0">SUM(C9:F9)</f>
        <v>3358</v>
      </c>
      <c r="C9" s="10">
        <v>1175</v>
      </c>
      <c r="D9" s="10">
        <v>895</v>
      </c>
      <c r="E9" s="10">
        <v>793</v>
      </c>
      <c r="F9" s="10">
        <v>495</v>
      </c>
    </row>
    <row r="10" spans="1:6" ht="15.75">
      <c r="A10" s="16" t="s">
        <v>11</v>
      </c>
      <c r="B10" s="10">
        <f t="shared" si="0"/>
        <v>266</v>
      </c>
      <c r="C10" s="10">
        <v>51</v>
      </c>
      <c r="D10" s="10">
        <v>68</v>
      </c>
      <c r="E10" s="10">
        <v>65</v>
      </c>
      <c r="F10" s="10">
        <v>82</v>
      </c>
    </row>
    <row r="11" spans="1:6" ht="15.75">
      <c r="A11" s="16" t="s">
        <v>21</v>
      </c>
      <c r="B11" s="10">
        <f t="shared" si="0"/>
        <v>875</v>
      </c>
      <c r="C11" s="10">
        <v>312</v>
      </c>
      <c r="D11" s="10">
        <v>270</v>
      </c>
      <c r="E11" s="10">
        <v>172</v>
      </c>
      <c r="F11" s="10">
        <v>121</v>
      </c>
    </row>
    <row r="12" spans="1:6" ht="15.75">
      <c r="A12" s="16" t="s">
        <v>24</v>
      </c>
      <c r="B12" s="10">
        <f t="shared" si="0"/>
        <v>565</v>
      </c>
      <c r="C12" s="10">
        <v>151</v>
      </c>
      <c r="D12" s="10">
        <v>125</v>
      </c>
      <c r="E12" s="10">
        <v>135</v>
      </c>
      <c r="F12" s="10">
        <v>154</v>
      </c>
    </row>
    <row r="13" spans="1:6" ht="15.75">
      <c r="A13" s="16" t="s">
        <v>26</v>
      </c>
      <c r="B13" s="10">
        <f t="shared" si="0"/>
        <v>273</v>
      </c>
      <c r="C13" s="10">
        <v>188</v>
      </c>
      <c r="D13" s="10">
        <v>47</v>
      </c>
      <c r="E13" s="10">
        <v>21</v>
      </c>
      <c r="F13" s="10">
        <v>17</v>
      </c>
    </row>
    <row r="14" spans="1:6" ht="15.75">
      <c r="A14" s="16" t="s">
        <v>27</v>
      </c>
      <c r="B14" s="10">
        <f t="shared" si="0"/>
        <v>67</v>
      </c>
      <c r="C14" s="10">
        <v>24</v>
      </c>
      <c r="D14" s="10">
        <v>15</v>
      </c>
      <c r="E14" s="10">
        <v>13</v>
      </c>
      <c r="F14" s="10">
        <v>15</v>
      </c>
    </row>
    <row r="15" spans="1:6" ht="15.75">
      <c r="A15" s="16" t="s">
        <v>30</v>
      </c>
      <c r="B15" s="10">
        <f t="shared" si="0"/>
        <v>304</v>
      </c>
      <c r="C15" s="10">
        <v>121</v>
      </c>
      <c r="D15" s="10">
        <v>64</v>
      </c>
      <c r="E15" s="10">
        <v>59</v>
      </c>
      <c r="F15" s="10">
        <v>60</v>
      </c>
    </row>
    <row r="16" spans="1:6" ht="15.75">
      <c r="A16" s="16" t="s">
        <v>32</v>
      </c>
      <c r="B16" s="10">
        <f t="shared" si="0"/>
        <v>937</v>
      </c>
      <c r="C16" s="10">
        <v>520</v>
      </c>
      <c r="D16" s="10">
        <v>280</v>
      </c>
      <c r="E16" s="10">
        <v>116</v>
      </c>
      <c r="F16" s="10">
        <v>21</v>
      </c>
    </row>
    <row r="17" spans="1:6" ht="15.75">
      <c r="A17" s="16" t="s">
        <v>35</v>
      </c>
      <c r="B17" s="10">
        <f t="shared" si="0"/>
        <v>967</v>
      </c>
      <c r="C17" s="10">
        <v>271</v>
      </c>
      <c r="D17" s="10">
        <v>274</v>
      </c>
      <c r="E17" s="10">
        <v>227</v>
      </c>
      <c r="F17" s="10">
        <v>195</v>
      </c>
    </row>
    <row r="18" spans="1:6" ht="15.75">
      <c r="A18" s="16" t="s">
        <v>39</v>
      </c>
      <c r="B18" s="10">
        <f t="shared" si="0"/>
        <v>648</v>
      </c>
      <c r="C18" s="10">
        <v>144</v>
      </c>
      <c r="D18" s="10">
        <v>167</v>
      </c>
      <c r="E18" s="10">
        <v>145</v>
      </c>
      <c r="F18" s="10">
        <v>192</v>
      </c>
    </row>
    <row r="19" spans="1:6" ht="15.75">
      <c r="A19" s="16" t="s">
        <v>40</v>
      </c>
      <c r="B19" s="10">
        <f t="shared" si="0"/>
        <v>606</v>
      </c>
      <c r="C19" s="10">
        <v>191</v>
      </c>
      <c r="D19" s="10">
        <v>192</v>
      </c>
      <c r="E19" s="10">
        <v>112</v>
      </c>
      <c r="F19" s="10">
        <v>111</v>
      </c>
    </row>
    <row r="20" spans="1:6" ht="15.75">
      <c r="A20" s="16" t="s">
        <v>41</v>
      </c>
      <c r="B20" s="10">
        <f t="shared" si="0"/>
        <v>484</v>
      </c>
      <c r="C20" s="10">
        <v>134</v>
      </c>
      <c r="D20" s="10">
        <v>152</v>
      </c>
      <c r="E20" s="10">
        <v>99</v>
      </c>
      <c r="F20" s="10">
        <v>99</v>
      </c>
    </row>
    <row r="21" spans="1:6" ht="15.75">
      <c r="A21" s="16" t="s">
        <v>42</v>
      </c>
      <c r="B21" s="10">
        <f t="shared" si="0"/>
        <v>471</v>
      </c>
      <c r="C21" s="10">
        <v>97</v>
      </c>
      <c r="D21" s="10">
        <v>128</v>
      </c>
      <c r="E21" s="10">
        <v>112</v>
      </c>
      <c r="F21" s="10">
        <v>134</v>
      </c>
    </row>
    <row r="22" spans="1:6" ht="15.75">
      <c r="A22" s="16" t="s">
        <v>43</v>
      </c>
      <c r="B22" s="10">
        <f t="shared" si="0"/>
        <v>308</v>
      </c>
      <c r="C22" s="10">
        <v>70</v>
      </c>
      <c r="D22" s="10">
        <v>74</v>
      </c>
      <c r="E22" s="10">
        <v>70</v>
      </c>
      <c r="F22" s="10">
        <v>94</v>
      </c>
    </row>
    <row r="23" spans="1:6" ht="15.75">
      <c r="A23" s="17" t="s">
        <v>46</v>
      </c>
      <c r="B23" s="13">
        <f>SUM(B$9:B22)</f>
        <v>10129</v>
      </c>
      <c r="C23" s="13">
        <f>SUM(C$9:C22)</f>
        <v>3449</v>
      </c>
      <c r="D23" s="13">
        <f>SUM(D$9:D22)</f>
        <v>2751</v>
      </c>
      <c r="E23" s="13">
        <f>SUM(E$9:E22)</f>
        <v>2139</v>
      </c>
      <c r="F23" s="13">
        <f>SUM(F$9:F22)</f>
        <v>1790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87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>SUM(C9:F9)</f>
        <v>2510</v>
      </c>
      <c r="C9" s="10">
        <v>267</v>
      </c>
      <c r="D9" s="10">
        <v>780</v>
      </c>
      <c r="E9" s="10">
        <v>742</v>
      </c>
      <c r="F9" s="10">
        <v>721</v>
      </c>
    </row>
    <row r="10" spans="1:6" ht="15.75">
      <c r="A10" s="16" t="s">
        <v>26</v>
      </c>
      <c r="B10" s="10">
        <f>SUM(C10:F10)</f>
        <v>79</v>
      </c>
      <c r="C10" s="10">
        <v>8</v>
      </c>
      <c r="D10" s="10">
        <v>24</v>
      </c>
      <c r="E10" s="10">
        <v>24</v>
      </c>
      <c r="F10" s="10">
        <v>23</v>
      </c>
    </row>
    <row r="11" spans="1:6" ht="15.75">
      <c r="A11" s="16" t="s">
        <v>36</v>
      </c>
      <c r="B11" s="10">
        <f>SUM(C11:F11)</f>
        <v>545</v>
      </c>
      <c r="C11" s="10">
        <v>545</v>
      </c>
      <c r="D11" s="10"/>
      <c r="E11" s="10"/>
      <c r="F11" s="10"/>
    </row>
    <row r="12" spans="1:6" ht="15.75">
      <c r="A12" s="17" t="s">
        <v>46</v>
      </c>
      <c r="B12" s="13">
        <f>SUM(B$9:B11)</f>
        <v>3134</v>
      </c>
      <c r="C12" s="13">
        <f>SUM(C$9:C11)</f>
        <v>820</v>
      </c>
      <c r="D12" s="13">
        <f>SUM(D$9:D11)</f>
        <v>804</v>
      </c>
      <c r="E12" s="13">
        <f>SUM(E$9:E11)</f>
        <v>766</v>
      </c>
      <c r="F12" s="13">
        <f>SUM(F$9:F11)</f>
        <v>744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86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23</v>
      </c>
      <c r="B9" s="10">
        <f>SUM(C9:F9)</f>
        <v>800</v>
      </c>
      <c r="C9" s="10">
        <v>132</v>
      </c>
      <c r="D9" s="10">
        <v>218</v>
      </c>
      <c r="E9" s="10">
        <v>252</v>
      </c>
      <c r="F9" s="10">
        <v>198</v>
      </c>
    </row>
    <row r="10" spans="1:6" ht="15.75">
      <c r="A10" s="17" t="s">
        <v>46</v>
      </c>
      <c r="B10" s="13">
        <f>SUM(B$9)</f>
        <v>800</v>
      </c>
      <c r="C10" s="13">
        <f>SUM(C$9)</f>
        <v>132</v>
      </c>
      <c r="D10" s="13">
        <f>SUM(D$9)</f>
        <v>218</v>
      </c>
      <c r="E10" s="13">
        <f>SUM(E$9)</f>
        <v>252</v>
      </c>
      <c r="F10" s="13">
        <f>SUM(F$9)</f>
        <v>198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85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 t="shared" ref="B9:B15" si="0">SUM(C9:F9)</f>
        <v>645</v>
      </c>
      <c r="C9" s="10">
        <v>97</v>
      </c>
      <c r="D9" s="10">
        <v>161</v>
      </c>
      <c r="E9" s="10">
        <v>161</v>
      </c>
      <c r="F9" s="10">
        <v>226</v>
      </c>
    </row>
    <row r="10" spans="1:6" ht="15.75">
      <c r="A10" s="16" t="s">
        <v>20</v>
      </c>
      <c r="B10" s="10">
        <f t="shared" si="0"/>
        <v>70</v>
      </c>
      <c r="C10" s="10">
        <v>25</v>
      </c>
      <c r="D10" s="10">
        <v>17</v>
      </c>
      <c r="E10" s="10">
        <v>18</v>
      </c>
      <c r="F10" s="10">
        <v>10</v>
      </c>
    </row>
    <row r="11" spans="1:6" ht="15.75">
      <c r="A11" s="16" t="s">
        <v>24</v>
      </c>
      <c r="B11" s="10">
        <f t="shared" si="0"/>
        <v>252</v>
      </c>
      <c r="C11" s="10">
        <v>65</v>
      </c>
      <c r="D11" s="10">
        <v>63</v>
      </c>
      <c r="E11" s="10">
        <v>63</v>
      </c>
      <c r="F11" s="10">
        <v>61</v>
      </c>
    </row>
    <row r="12" spans="1:6" ht="15.75">
      <c r="A12" s="16" t="s">
        <v>31</v>
      </c>
      <c r="B12" s="10">
        <f t="shared" si="0"/>
        <v>309</v>
      </c>
      <c r="C12" s="10">
        <v>45</v>
      </c>
      <c r="D12" s="10">
        <v>77</v>
      </c>
      <c r="E12" s="10">
        <v>77</v>
      </c>
      <c r="F12" s="10">
        <v>110</v>
      </c>
    </row>
    <row r="13" spans="1:6" ht="15.75">
      <c r="A13" s="16" t="s">
        <v>36</v>
      </c>
      <c r="B13" s="10">
        <f t="shared" si="0"/>
        <v>1007</v>
      </c>
      <c r="C13" s="10">
        <v>185</v>
      </c>
      <c r="D13" s="10">
        <v>252</v>
      </c>
      <c r="E13" s="10">
        <v>251</v>
      </c>
      <c r="F13" s="10">
        <v>319</v>
      </c>
    </row>
    <row r="14" spans="1:6" ht="15.75">
      <c r="A14" s="16" t="s">
        <v>39</v>
      </c>
      <c r="B14" s="10">
        <f t="shared" si="0"/>
        <v>167</v>
      </c>
      <c r="C14" s="10">
        <v>36</v>
      </c>
      <c r="D14" s="10">
        <v>41</v>
      </c>
      <c r="E14" s="10">
        <v>42</v>
      </c>
      <c r="F14" s="10">
        <v>48</v>
      </c>
    </row>
    <row r="15" spans="1:6" ht="15.75">
      <c r="A15" s="16" t="s">
        <v>41</v>
      </c>
      <c r="B15" s="10">
        <f t="shared" si="0"/>
        <v>546</v>
      </c>
      <c r="C15" s="10">
        <v>121</v>
      </c>
      <c r="D15" s="10">
        <v>137</v>
      </c>
      <c r="E15" s="10">
        <v>136</v>
      </c>
      <c r="F15" s="10">
        <v>152</v>
      </c>
    </row>
    <row r="16" spans="1:6" ht="15.75">
      <c r="A16" s="17" t="s">
        <v>46</v>
      </c>
      <c r="B16" s="13">
        <f>SUM(B$9:B15)</f>
        <v>2996</v>
      </c>
      <c r="C16" s="13">
        <f>SUM(C$9:C15)</f>
        <v>574</v>
      </c>
      <c r="D16" s="13">
        <f>SUM(D$9:D15)</f>
        <v>748</v>
      </c>
      <c r="E16" s="13">
        <f>SUM(E$9:E15)</f>
        <v>748</v>
      </c>
      <c r="F16" s="13">
        <f>SUM(F$9:F15)</f>
        <v>926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84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>SUM(C9:F9)</f>
        <v>70</v>
      </c>
      <c r="C9" s="10">
        <v>16</v>
      </c>
      <c r="D9" s="10">
        <v>19</v>
      </c>
      <c r="E9" s="10">
        <v>17</v>
      </c>
      <c r="F9" s="10">
        <v>18</v>
      </c>
    </row>
    <row r="10" spans="1:6" ht="15.75">
      <c r="A10" s="16" t="s">
        <v>24</v>
      </c>
      <c r="B10" s="10">
        <f>SUM(C10:F10)</f>
        <v>225</v>
      </c>
      <c r="C10" s="10">
        <v>33</v>
      </c>
      <c r="D10" s="10">
        <v>66</v>
      </c>
      <c r="E10" s="10">
        <v>60</v>
      </c>
      <c r="F10" s="10">
        <v>66</v>
      </c>
    </row>
    <row r="11" spans="1:6" ht="15.75">
      <c r="A11" s="16" t="s">
        <v>31</v>
      </c>
      <c r="B11" s="10">
        <f>SUM(C11:F11)</f>
        <v>210</v>
      </c>
      <c r="C11" s="10">
        <v>58</v>
      </c>
      <c r="D11" s="10">
        <v>66</v>
      </c>
      <c r="E11" s="10">
        <v>36</v>
      </c>
      <c r="F11" s="10">
        <v>50</v>
      </c>
    </row>
    <row r="12" spans="1:6" ht="15.75">
      <c r="A12" s="16" t="s">
        <v>36</v>
      </c>
      <c r="B12" s="10">
        <f>SUM(C12:F12)</f>
        <v>595</v>
      </c>
      <c r="C12" s="10">
        <v>57</v>
      </c>
      <c r="D12" s="10">
        <v>180</v>
      </c>
      <c r="E12" s="10">
        <v>180</v>
      </c>
      <c r="F12" s="10">
        <v>178</v>
      </c>
    </row>
    <row r="13" spans="1:6" ht="15.75">
      <c r="A13" s="16" t="s">
        <v>41</v>
      </c>
      <c r="B13" s="10">
        <f>SUM(C13:F13)</f>
        <v>540</v>
      </c>
      <c r="C13" s="10">
        <v>109</v>
      </c>
      <c r="D13" s="10">
        <v>154</v>
      </c>
      <c r="E13" s="10">
        <v>138</v>
      </c>
      <c r="F13" s="10">
        <v>139</v>
      </c>
    </row>
    <row r="14" spans="1:6" ht="15.75">
      <c r="A14" s="17" t="s">
        <v>46</v>
      </c>
      <c r="B14" s="13">
        <f>SUM(B$9:B13)</f>
        <v>1640</v>
      </c>
      <c r="C14" s="13">
        <f>SUM(C$9:C13)</f>
        <v>273</v>
      </c>
      <c r="D14" s="13">
        <f>SUM(D$9:D13)</f>
        <v>485</v>
      </c>
      <c r="E14" s="13">
        <f>SUM(E$9:E13)</f>
        <v>431</v>
      </c>
      <c r="F14" s="13">
        <f>SUM(F$9:F13)</f>
        <v>451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83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 t="shared" ref="B9:B15" si="0">SUM(C9:F9)</f>
        <v>319</v>
      </c>
      <c r="C9" s="10">
        <v>71</v>
      </c>
      <c r="D9" s="10">
        <v>86</v>
      </c>
      <c r="E9" s="10">
        <v>53</v>
      </c>
      <c r="F9" s="10">
        <v>109</v>
      </c>
    </row>
    <row r="10" spans="1:6" ht="15.75">
      <c r="A10" s="16" t="s">
        <v>20</v>
      </c>
      <c r="B10" s="10">
        <f t="shared" si="0"/>
        <v>255</v>
      </c>
      <c r="C10" s="10">
        <v>53</v>
      </c>
      <c r="D10" s="10">
        <v>74</v>
      </c>
      <c r="E10" s="10">
        <v>64</v>
      </c>
      <c r="F10" s="10">
        <v>64</v>
      </c>
    </row>
    <row r="11" spans="1:6" ht="15.75">
      <c r="A11" s="16" t="s">
        <v>24</v>
      </c>
      <c r="B11" s="10">
        <f t="shared" si="0"/>
        <v>442</v>
      </c>
      <c r="C11" s="10">
        <v>90</v>
      </c>
      <c r="D11" s="10">
        <v>131</v>
      </c>
      <c r="E11" s="10">
        <v>110</v>
      </c>
      <c r="F11" s="10">
        <v>111</v>
      </c>
    </row>
    <row r="12" spans="1:6" ht="15.75">
      <c r="A12" s="16" t="s">
        <v>31</v>
      </c>
      <c r="B12" s="10">
        <f t="shared" si="0"/>
        <v>207</v>
      </c>
      <c r="C12" s="10">
        <v>39</v>
      </c>
      <c r="D12" s="10">
        <v>69</v>
      </c>
      <c r="E12" s="10">
        <v>38</v>
      </c>
      <c r="F12" s="10">
        <v>61</v>
      </c>
    </row>
    <row r="13" spans="1:6" ht="15.75">
      <c r="A13" s="16" t="s">
        <v>36</v>
      </c>
      <c r="B13" s="10">
        <f t="shared" si="0"/>
        <v>471</v>
      </c>
      <c r="C13" s="10">
        <v>94</v>
      </c>
      <c r="D13" s="10">
        <v>141</v>
      </c>
      <c r="E13" s="10">
        <v>118</v>
      </c>
      <c r="F13" s="10">
        <v>118</v>
      </c>
    </row>
    <row r="14" spans="1:6" ht="15.75">
      <c r="A14" s="16" t="s">
        <v>39</v>
      </c>
      <c r="B14" s="10">
        <f t="shared" si="0"/>
        <v>320</v>
      </c>
      <c r="C14" s="10">
        <v>74</v>
      </c>
      <c r="D14" s="10">
        <v>86</v>
      </c>
      <c r="E14" s="10">
        <v>80</v>
      </c>
      <c r="F14" s="10">
        <v>80</v>
      </c>
    </row>
    <row r="15" spans="1:6" ht="15.75">
      <c r="A15" s="16" t="s">
        <v>41</v>
      </c>
      <c r="B15" s="10">
        <f t="shared" si="0"/>
        <v>586</v>
      </c>
      <c r="C15" s="10">
        <v>140</v>
      </c>
      <c r="D15" s="10">
        <v>153</v>
      </c>
      <c r="E15" s="10">
        <v>146</v>
      </c>
      <c r="F15" s="10">
        <v>147</v>
      </c>
    </row>
    <row r="16" spans="1:6" ht="15.75">
      <c r="A16" s="17" t="s">
        <v>46</v>
      </c>
      <c r="B16" s="13">
        <f>SUM(B$9:B15)</f>
        <v>2600</v>
      </c>
      <c r="C16" s="13">
        <f>SUM(C$9:C15)</f>
        <v>561</v>
      </c>
      <c r="D16" s="13">
        <f>SUM(D$9:D15)</f>
        <v>740</v>
      </c>
      <c r="E16" s="13">
        <f>SUM(E$9:E15)</f>
        <v>609</v>
      </c>
      <c r="F16" s="13">
        <f>SUM(F$9:F15)</f>
        <v>690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6"/>
  <sheetViews>
    <sheetView zoomScale="90" zoomScaleNormal="90" workbookViewId="0">
      <selection activeCell="B4" sqref="B4:B6"/>
    </sheetView>
  </sheetViews>
  <sheetFormatPr defaultRowHeight="14.1" customHeight="1"/>
  <cols>
    <col min="1" max="1" width="9.33203125" style="80"/>
    <col min="2" max="2" width="65.1640625" style="81" customWidth="1"/>
    <col min="3" max="3" width="12.83203125" style="82" customWidth="1"/>
    <col min="4" max="4" width="16.5" style="82" customWidth="1"/>
    <col min="5" max="8" width="12.83203125" style="82" customWidth="1"/>
    <col min="9" max="257" width="9.33203125" style="60"/>
    <col min="258" max="258" width="65.1640625" style="60" customWidth="1"/>
    <col min="259" max="263" width="12.83203125" style="60" customWidth="1"/>
    <col min="264" max="513" width="9.33203125" style="60"/>
    <col min="514" max="514" width="65.1640625" style="60" customWidth="1"/>
    <col min="515" max="519" width="12.83203125" style="60" customWidth="1"/>
    <col min="520" max="769" width="9.33203125" style="60"/>
    <col min="770" max="770" width="65.1640625" style="60" customWidth="1"/>
    <col min="771" max="775" width="12.83203125" style="60" customWidth="1"/>
    <col min="776" max="1025" width="9.33203125" style="60"/>
    <col min="1026" max="1026" width="65.1640625" style="60" customWidth="1"/>
    <col min="1027" max="1031" width="12.83203125" style="60" customWidth="1"/>
    <col min="1032" max="1281" width="9.33203125" style="60"/>
    <col min="1282" max="1282" width="65.1640625" style="60" customWidth="1"/>
    <col min="1283" max="1287" width="12.83203125" style="60" customWidth="1"/>
    <col min="1288" max="1537" width="9.33203125" style="60"/>
    <col min="1538" max="1538" width="65.1640625" style="60" customWidth="1"/>
    <col min="1539" max="1543" width="12.83203125" style="60" customWidth="1"/>
    <col min="1544" max="1793" width="9.33203125" style="60"/>
    <col min="1794" max="1794" width="65.1640625" style="60" customWidth="1"/>
    <col min="1795" max="1799" width="12.83203125" style="60" customWidth="1"/>
    <col min="1800" max="2049" width="9.33203125" style="60"/>
    <col min="2050" max="2050" width="65.1640625" style="60" customWidth="1"/>
    <col min="2051" max="2055" width="12.83203125" style="60" customWidth="1"/>
    <col min="2056" max="2305" width="9.33203125" style="60"/>
    <col min="2306" max="2306" width="65.1640625" style="60" customWidth="1"/>
    <col min="2307" max="2311" width="12.83203125" style="60" customWidth="1"/>
    <col min="2312" max="2561" width="9.33203125" style="60"/>
    <col min="2562" max="2562" width="65.1640625" style="60" customWidth="1"/>
    <col min="2563" max="2567" width="12.83203125" style="60" customWidth="1"/>
    <col min="2568" max="2817" width="9.33203125" style="60"/>
    <col min="2818" max="2818" width="65.1640625" style="60" customWidth="1"/>
    <col min="2819" max="2823" width="12.83203125" style="60" customWidth="1"/>
    <col min="2824" max="3073" width="9.33203125" style="60"/>
    <col min="3074" max="3074" width="65.1640625" style="60" customWidth="1"/>
    <col min="3075" max="3079" width="12.83203125" style="60" customWidth="1"/>
    <col min="3080" max="3329" width="9.33203125" style="60"/>
    <col min="3330" max="3330" width="65.1640625" style="60" customWidth="1"/>
    <col min="3331" max="3335" width="12.83203125" style="60" customWidth="1"/>
    <col min="3336" max="3585" width="9.33203125" style="60"/>
    <col min="3586" max="3586" width="65.1640625" style="60" customWidth="1"/>
    <col min="3587" max="3591" width="12.83203125" style="60" customWidth="1"/>
    <col min="3592" max="3841" width="9.33203125" style="60"/>
    <col min="3842" max="3842" width="65.1640625" style="60" customWidth="1"/>
    <col min="3843" max="3847" width="12.83203125" style="60" customWidth="1"/>
    <col min="3848" max="4097" width="9.33203125" style="60"/>
    <col min="4098" max="4098" width="65.1640625" style="60" customWidth="1"/>
    <col min="4099" max="4103" width="12.83203125" style="60" customWidth="1"/>
    <col min="4104" max="4353" width="9.33203125" style="60"/>
    <col min="4354" max="4354" width="65.1640625" style="60" customWidth="1"/>
    <col min="4355" max="4359" width="12.83203125" style="60" customWidth="1"/>
    <col min="4360" max="4609" width="9.33203125" style="60"/>
    <col min="4610" max="4610" width="65.1640625" style="60" customWidth="1"/>
    <col min="4611" max="4615" width="12.83203125" style="60" customWidth="1"/>
    <col min="4616" max="4865" width="9.33203125" style="60"/>
    <col min="4866" max="4866" width="65.1640625" style="60" customWidth="1"/>
    <col min="4867" max="4871" width="12.83203125" style="60" customWidth="1"/>
    <col min="4872" max="5121" width="9.33203125" style="60"/>
    <col min="5122" max="5122" width="65.1640625" style="60" customWidth="1"/>
    <col min="5123" max="5127" width="12.83203125" style="60" customWidth="1"/>
    <col min="5128" max="5377" width="9.33203125" style="60"/>
    <col min="5378" max="5378" width="65.1640625" style="60" customWidth="1"/>
    <col min="5379" max="5383" width="12.83203125" style="60" customWidth="1"/>
    <col min="5384" max="5633" width="9.33203125" style="60"/>
    <col min="5634" max="5634" width="65.1640625" style="60" customWidth="1"/>
    <col min="5635" max="5639" width="12.83203125" style="60" customWidth="1"/>
    <col min="5640" max="5889" width="9.33203125" style="60"/>
    <col min="5890" max="5890" width="65.1640625" style="60" customWidth="1"/>
    <col min="5891" max="5895" width="12.83203125" style="60" customWidth="1"/>
    <col min="5896" max="6145" width="9.33203125" style="60"/>
    <col min="6146" max="6146" width="65.1640625" style="60" customWidth="1"/>
    <col min="6147" max="6151" width="12.83203125" style="60" customWidth="1"/>
    <col min="6152" max="6401" width="9.33203125" style="60"/>
    <col min="6402" max="6402" width="65.1640625" style="60" customWidth="1"/>
    <col min="6403" max="6407" width="12.83203125" style="60" customWidth="1"/>
    <col min="6408" max="6657" width="9.33203125" style="60"/>
    <col min="6658" max="6658" width="65.1640625" style="60" customWidth="1"/>
    <col min="6659" max="6663" width="12.83203125" style="60" customWidth="1"/>
    <col min="6664" max="6913" width="9.33203125" style="60"/>
    <col min="6914" max="6914" width="65.1640625" style="60" customWidth="1"/>
    <col min="6915" max="6919" width="12.83203125" style="60" customWidth="1"/>
    <col min="6920" max="7169" width="9.33203125" style="60"/>
    <col min="7170" max="7170" width="65.1640625" style="60" customWidth="1"/>
    <col min="7171" max="7175" width="12.83203125" style="60" customWidth="1"/>
    <col min="7176" max="7425" width="9.33203125" style="60"/>
    <col min="7426" max="7426" width="65.1640625" style="60" customWidth="1"/>
    <col min="7427" max="7431" width="12.83203125" style="60" customWidth="1"/>
    <col min="7432" max="7681" width="9.33203125" style="60"/>
    <col min="7682" max="7682" width="65.1640625" style="60" customWidth="1"/>
    <col min="7683" max="7687" width="12.83203125" style="60" customWidth="1"/>
    <col min="7688" max="7937" width="9.33203125" style="60"/>
    <col min="7938" max="7938" width="65.1640625" style="60" customWidth="1"/>
    <col min="7939" max="7943" width="12.83203125" style="60" customWidth="1"/>
    <col min="7944" max="8193" width="9.33203125" style="60"/>
    <col min="8194" max="8194" width="65.1640625" style="60" customWidth="1"/>
    <col min="8195" max="8199" width="12.83203125" style="60" customWidth="1"/>
    <col min="8200" max="8449" width="9.33203125" style="60"/>
    <col min="8450" max="8450" width="65.1640625" style="60" customWidth="1"/>
    <col min="8451" max="8455" width="12.83203125" style="60" customWidth="1"/>
    <col min="8456" max="8705" width="9.33203125" style="60"/>
    <col min="8706" max="8706" width="65.1640625" style="60" customWidth="1"/>
    <col min="8707" max="8711" width="12.83203125" style="60" customWidth="1"/>
    <col min="8712" max="8961" width="9.33203125" style="60"/>
    <col min="8962" max="8962" width="65.1640625" style="60" customWidth="1"/>
    <col min="8963" max="8967" width="12.83203125" style="60" customWidth="1"/>
    <col min="8968" max="9217" width="9.33203125" style="60"/>
    <col min="9218" max="9218" width="65.1640625" style="60" customWidth="1"/>
    <col min="9219" max="9223" width="12.83203125" style="60" customWidth="1"/>
    <col min="9224" max="9473" width="9.33203125" style="60"/>
    <col min="9474" max="9474" width="65.1640625" style="60" customWidth="1"/>
    <col min="9475" max="9479" width="12.83203125" style="60" customWidth="1"/>
    <col min="9480" max="9729" width="9.33203125" style="60"/>
    <col min="9730" max="9730" width="65.1640625" style="60" customWidth="1"/>
    <col min="9731" max="9735" width="12.83203125" style="60" customWidth="1"/>
    <col min="9736" max="9985" width="9.33203125" style="60"/>
    <col min="9986" max="9986" width="65.1640625" style="60" customWidth="1"/>
    <col min="9987" max="9991" width="12.83203125" style="60" customWidth="1"/>
    <col min="9992" max="10241" width="9.33203125" style="60"/>
    <col min="10242" max="10242" width="65.1640625" style="60" customWidth="1"/>
    <col min="10243" max="10247" width="12.83203125" style="60" customWidth="1"/>
    <col min="10248" max="10497" width="9.33203125" style="60"/>
    <col min="10498" max="10498" width="65.1640625" style="60" customWidth="1"/>
    <col min="10499" max="10503" width="12.83203125" style="60" customWidth="1"/>
    <col min="10504" max="10753" width="9.33203125" style="60"/>
    <col min="10754" max="10754" width="65.1640625" style="60" customWidth="1"/>
    <col min="10755" max="10759" width="12.83203125" style="60" customWidth="1"/>
    <col min="10760" max="11009" width="9.33203125" style="60"/>
    <col min="11010" max="11010" width="65.1640625" style="60" customWidth="1"/>
    <col min="11011" max="11015" width="12.83203125" style="60" customWidth="1"/>
    <col min="11016" max="11265" width="9.33203125" style="60"/>
    <col min="11266" max="11266" width="65.1640625" style="60" customWidth="1"/>
    <col min="11267" max="11271" width="12.83203125" style="60" customWidth="1"/>
    <col min="11272" max="11521" width="9.33203125" style="60"/>
    <col min="11522" max="11522" width="65.1640625" style="60" customWidth="1"/>
    <col min="11523" max="11527" width="12.83203125" style="60" customWidth="1"/>
    <col min="11528" max="11777" width="9.33203125" style="60"/>
    <col min="11778" max="11778" width="65.1640625" style="60" customWidth="1"/>
    <col min="11779" max="11783" width="12.83203125" style="60" customWidth="1"/>
    <col min="11784" max="12033" width="9.33203125" style="60"/>
    <col min="12034" max="12034" width="65.1640625" style="60" customWidth="1"/>
    <col min="12035" max="12039" width="12.83203125" style="60" customWidth="1"/>
    <col min="12040" max="12289" width="9.33203125" style="60"/>
    <col min="12290" max="12290" width="65.1640625" style="60" customWidth="1"/>
    <col min="12291" max="12295" width="12.83203125" style="60" customWidth="1"/>
    <col min="12296" max="12545" width="9.33203125" style="60"/>
    <col min="12546" max="12546" width="65.1640625" style="60" customWidth="1"/>
    <col min="12547" max="12551" width="12.83203125" style="60" customWidth="1"/>
    <col min="12552" max="12801" width="9.33203125" style="60"/>
    <col min="12802" max="12802" width="65.1640625" style="60" customWidth="1"/>
    <col min="12803" max="12807" width="12.83203125" style="60" customWidth="1"/>
    <col min="12808" max="13057" width="9.33203125" style="60"/>
    <col min="13058" max="13058" width="65.1640625" style="60" customWidth="1"/>
    <col min="13059" max="13063" width="12.83203125" style="60" customWidth="1"/>
    <col min="13064" max="13313" width="9.33203125" style="60"/>
    <col min="13314" max="13314" width="65.1640625" style="60" customWidth="1"/>
    <col min="13315" max="13319" width="12.83203125" style="60" customWidth="1"/>
    <col min="13320" max="13569" width="9.33203125" style="60"/>
    <col min="13570" max="13570" width="65.1640625" style="60" customWidth="1"/>
    <col min="13571" max="13575" width="12.83203125" style="60" customWidth="1"/>
    <col min="13576" max="13825" width="9.33203125" style="60"/>
    <col min="13826" max="13826" width="65.1640625" style="60" customWidth="1"/>
    <col min="13827" max="13831" width="12.83203125" style="60" customWidth="1"/>
    <col min="13832" max="14081" width="9.33203125" style="60"/>
    <col min="14082" max="14082" width="65.1640625" style="60" customWidth="1"/>
    <col min="14083" max="14087" width="12.83203125" style="60" customWidth="1"/>
    <col min="14088" max="14337" width="9.33203125" style="60"/>
    <col min="14338" max="14338" width="65.1640625" style="60" customWidth="1"/>
    <col min="14339" max="14343" width="12.83203125" style="60" customWidth="1"/>
    <col min="14344" max="14593" width="9.33203125" style="60"/>
    <col min="14594" max="14594" width="65.1640625" style="60" customWidth="1"/>
    <col min="14595" max="14599" width="12.83203125" style="60" customWidth="1"/>
    <col min="14600" max="14849" width="9.33203125" style="60"/>
    <col min="14850" max="14850" width="65.1640625" style="60" customWidth="1"/>
    <col min="14851" max="14855" width="12.83203125" style="60" customWidth="1"/>
    <col min="14856" max="15105" width="9.33203125" style="60"/>
    <col min="15106" max="15106" width="65.1640625" style="60" customWidth="1"/>
    <col min="15107" max="15111" width="12.83203125" style="60" customWidth="1"/>
    <col min="15112" max="15361" width="9.33203125" style="60"/>
    <col min="15362" max="15362" width="65.1640625" style="60" customWidth="1"/>
    <col min="15363" max="15367" width="12.83203125" style="60" customWidth="1"/>
    <col min="15368" max="15617" width="9.33203125" style="60"/>
    <col min="15618" max="15618" width="65.1640625" style="60" customWidth="1"/>
    <col min="15619" max="15623" width="12.83203125" style="60" customWidth="1"/>
    <col min="15624" max="15873" width="9.33203125" style="60"/>
    <col min="15874" max="15874" width="65.1640625" style="60" customWidth="1"/>
    <col min="15875" max="15879" width="12.83203125" style="60" customWidth="1"/>
    <col min="15880" max="16129" width="9.33203125" style="60"/>
    <col min="16130" max="16130" width="65.1640625" style="60" customWidth="1"/>
    <col min="16131" max="16135" width="12.83203125" style="60" customWidth="1"/>
    <col min="16136" max="16384" width="9.33203125" style="60"/>
  </cols>
  <sheetData>
    <row r="2" spans="1:8" ht="14.1" customHeight="1">
      <c r="A2" s="59" t="s">
        <v>179</v>
      </c>
      <c r="B2" s="59"/>
      <c r="C2" s="59"/>
      <c r="D2" s="59"/>
      <c r="E2" s="59"/>
      <c r="F2" s="59"/>
      <c r="G2" s="59"/>
      <c r="H2" s="59"/>
    </row>
    <row r="4" spans="1:8" ht="30" customHeight="1">
      <c r="A4" s="61" t="s">
        <v>180</v>
      </c>
      <c r="B4" s="62" t="s">
        <v>181</v>
      </c>
      <c r="C4" s="63" t="s">
        <v>182</v>
      </c>
      <c r="D4" s="63"/>
      <c r="E4" s="63"/>
      <c r="F4" s="63"/>
      <c r="G4" s="63"/>
      <c r="H4" s="63"/>
    </row>
    <row r="5" spans="1:8" ht="16.5" customHeight="1">
      <c r="A5" s="64"/>
      <c r="B5" s="65"/>
      <c r="C5" s="63" t="s">
        <v>2</v>
      </c>
      <c r="D5" s="66" t="s">
        <v>183</v>
      </c>
      <c r="E5" s="63" t="s">
        <v>3</v>
      </c>
      <c r="F5" s="63"/>
      <c r="G5" s="63"/>
      <c r="H5" s="63"/>
    </row>
    <row r="6" spans="1:8" ht="17.25" customHeight="1">
      <c r="A6" s="67"/>
      <c r="B6" s="68"/>
      <c r="C6" s="63"/>
      <c r="D6" s="66"/>
      <c r="E6" s="69" t="s">
        <v>184</v>
      </c>
      <c r="F6" s="69" t="s">
        <v>185</v>
      </c>
      <c r="G6" s="69" t="s">
        <v>186</v>
      </c>
      <c r="H6" s="69" t="s">
        <v>187</v>
      </c>
    </row>
    <row r="7" spans="1:8" ht="14.1" customHeight="1">
      <c r="A7" s="70">
        <v>1</v>
      </c>
      <c r="B7" s="71">
        <v>2</v>
      </c>
      <c r="C7" s="72">
        <v>3</v>
      </c>
      <c r="D7" s="72">
        <v>4</v>
      </c>
      <c r="E7" s="73">
        <v>5</v>
      </c>
      <c r="F7" s="72">
        <v>6</v>
      </c>
      <c r="G7" s="73">
        <v>7</v>
      </c>
      <c r="H7" s="73">
        <v>8</v>
      </c>
    </row>
    <row r="8" spans="1:8" ht="14.1" customHeight="1">
      <c r="A8" s="74">
        <v>1</v>
      </c>
      <c r="B8" s="75" t="s">
        <v>159</v>
      </c>
      <c r="C8" s="76">
        <v>21310</v>
      </c>
      <c r="D8" s="76">
        <v>840</v>
      </c>
      <c r="E8" s="76">
        <v>5908</v>
      </c>
      <c r="F8" s="76">
        <v>7365</v>
      </c>
      <c r="G8" s="76">
        <v>4493</v>
      </c>
      <c r="H8" s="76">
        <v>3544</v>
      </c>
    </row>
    <row r="9" spans="1:8" ht="30">
      <c r="A9" s="74">
        <v>2</v>
      </c>
      <c r="B9" s="75" t="s">
        <v>188</v>
      </c>
      <c r="C9" s="76">
        <v>12356</v>
      </c>
      <c r="D9" s="76">
        <v>446</v>
      </c>
      <c r="E9" s="76">
        <v>3171</v>
      </c>
      <c r="F9" s="76">
        <v>3285</v>
      </c>
      <c r="G9" s="76">
        <v>2755</v>
      </c>
      <c r="H9" s="76">
        <v>3145</v>
      </c>
    </row>
    <row r="10" spans="1:8" ht="30">
      <c r="A10" s="74">
        <v>3</v>
      </c>
      <c r="B10" s="75" t="s">
        <v>189</v>
      </c>
      <c r="C10" s="76">
        <v>4855</v>
      </c>
      <c r="D10" s="76"/>
      <c r="E10" s="76">
        <v>1125</v>
      </c>
      <c r="F10" s="76">
        <v>1062</v>
      </c>
      <c r="G10" s="76">
        <v>1155</v>
      </c>
      <c r="H10" s="76">
        <v>1513</v>
      </c>
    </row>
    <row r="11" spans="1:8" ht="30">
      <c r="A11" s="74">
        <v>4</v>
      </c>
      <c r="B11" s="75" t="s">
        <v>190</v>
      </c>
      <c r="C11" s="76">
        <v>966</v>
      </c>
      <c r="D11" s="76"/>
      <c r="E11" s="76">
        <v>183</v>
      </c>
      <c r="F11" s="76">
        <v>252</v>
      </c>
      <c r="G11" s="76">
        <v>252</v>
      </c>
      <c r="H11" s="76">
        <v>279</v>
      </c>
    </row>
    <row r="12" spans="1:8" ht="14.1" customHeight="1">
      <c r="A12" s="74">
        <v>5</v>
      </c>
      <c r="B12" s="75" t="s">
        <v>191</v>
      </c>
      <c r="C12" s="76">
        <f>5839+315+109</f>
        <v>6263</v>
      </c>
      <c r="D12" s="76">
        <v>5839</v>
      </c>
      <c r="E12" s="76">
        <v>1549</v>
      </c>
      <c r="F12" s="76">
        <v>1754</v>
      </c>
      <c r="G12" s="76">
        <v>1676</v>
      </c>
      <c r="H12" s="76">
        <v>1284</v>
      </c>
    </row>
    <row r="13" spans="1:8" ht="14.1" customHeight="1">
      <c r="A13" s="74">
        <v>6</v>
      </c>
      <c r="B13" s="75" t="s">
        <v>192</v>
      </c>
      <c r="C13" s="76">
        <v>4663</v>
      </c>
      <c r="D13" s="76"/>
      <c r="E13" s="76">
        <v>1040</v>
      </c>
      <c r="F13" s="76">
        <v>1273</v>
      </c>
      <c r="G13" s="76">
        <v>1080</v>
      </c>
      <c r="H13" s="76">
        <v>1270</v>
      </c>
    </row>
    <row r="14" spans="1:8" ht="14.1" customHeight="1">
      <c r="A14" s="74">
        <v>7</v>
      </c>
      <c r="B14" s="75" t="s">
        <v>193</v>
      </c>
      <c r="C14" s="76">
        <v>607</v>
      </c>
      <c r="D14" s="76"/>
      <c r="E14" s="76">
        <v>93</v>
      </c>
      <c r="F14" s="76">
        <v>180</v>
      </c>
      <c r="G14" s="76">
        <v>159</v>
      </c>
      <c r="H14" s="76">
        <v>175</v>
      </c>
    </row>
    <row r="15" spans="1:8" ht="14.1" customHeight="1">
      <c r="A15" s="74">
        <v>8</v>
      </c>
      <c r="B15" s="75" t="s">
        <v>194</v>
      </c>
      <c r="C15" s="76">
        <v>2996</v>
      </c>
      <c r="D15" s="76"/>
      <c r="E15" s="76">
        <v>574</v>
      </c>
      <c r="F15" s="76">
        <v>748</v>
      </c>
      <c r="G15" s="76">
        <v>748</v>
      </c>
      <c r="H15" s="76">
        <v>926</v>
      </c>
    </row>
    <row r="16" spans="1:8" ht="14.1" customHeight="1">
      <c r="A16" s="74">
        <v>9</v>
      </c>
      <c r="B16" s="75" t="s">
        <v>195</v>
      </c>
      <c r="C16" s="76">
        <v>1640</v>
      </c>
      <c r="D16" s="76"/>
      <c r="E16" s="76">
        <v>273</v>
      </c>
      <c r="F16" s="76">
        <v>485</v>
      </c>
      <c r="G16" s="76">
        <v>431</v>
      </c>
      <c r="H16" s="76">
        <v>451</v>
      </c>
    </row>
    <row r="17" spans="1:8" ht="14.1" customHeight="1">
      <c r="A17" s="74">
        <v>10</v>
      </c>
      <c r="B17" s="75" t="s">
        <v>196</v>
      </c>
      <c r="C17" s="76">
        <v>2600</v>
      </c>
      <c r="D17" s="76"/>
      <c r="E17" s="76">
        <v>561</v>
      </c>
      <c r="F17" s="76">
        <v>740</v>
      </c>
      <c r="G17" s="76">
        <v>609</v>
      </c>
      <c r="H17" s="76">
        <v>690</v>
      </c>
    </row>
    <row r="18" spans="1:8" ht="14.1" customHeight="1">
      <c r="A18" s="74">
        <v>11</v>
      </c>
      <c r="B18" s="75" t="s">
        <v>197</v>
      </c>
      <c r="C18" s="76">
        <v>1430</v>
      </c>
      <c r="D18" s="76"/>
      <c r="E18" s="76">
        <v>102</v>
      </c>
      <c r="F18" s="76">
        <v>438</v>
      </c>
      <c r="G18" s="76">
        <v>411</v>
      </c>
      <c r="H18" s="76">
        <v>479</v>
      </c>
    </row>
    <row r="19" spans="1:8" ht="14.1" customHeight="1">
      <c r="A19" s="74">
        <v>12</v>
      </c>
      <c r="B19" s="75" t="s">
        <v>198</v>
      </c>
      <c r="C19" s="76">
        <v>2066</v>
      </c>
      <c r="D19" s="76"/>
      <c r="E19" s="76">
        <v>445</v>
      </c>
      <c r="F19" s="76">
        <v>555</v>
      </c>
      <c r="G19" s="76">
        <v>503</v>
      </c>
      <c r="H19" s="76">
        <v>563</v>
      </c>
    </row>
    <row r="20" spans="1:8" ht="14.1" customHeight="1">
      <c r="A20" s="74">
        <v>13</v>
      </c>
      <c r="B20" s="75" t="s">
        <v>199</v>
      </c>
      <c r="C20" s="76">
        <v>1405</v>
      </c>
      <c r="D20" s="76"/>
      <c r="E20" s="76">
        <v>262</v>
      </c>
      <c r="F20" s="76">
        <v>441</v>
      </c>
      <c r="G20" s="76">
        <v>351</v>
      </c>
      <c r="H20" s="76">
        <v>351</v>
      </c>
    </row>
    <row r="21" spans="1:8" ht="14.1" customHeight="1">
      <c r="A21" s="74">
        <v>14</v>
      </c>
      <c r="B21" s="75" t="s">
        <v>200</v>
      </c>
      <c r="C21" s="76">
        <v>1679</v>
      </c>
      <c r="D21" s="76"/>
      <c r="E21" s="76">
        <v>313</v>
      </c>
      <c r="F21" s="76">
        <v>490</v>
      </c>
      <c r="G21" s="76">
        <v>371</v>
      </c>
      <c r="H21" s="76">
        <v>505</v>
      </c>
    </row>
    <row r="22" spans="1:8" ht="14.1" customHeight="1">
      <c r="A22" s="74">
        <v>15</v>
      </c>
      <c r="B22" s="75" t="s">
        <v>144</v>
      </c>
      <c r="C22" s="76">
        <v>1968</v>
      </c>
      <c r="D22" s="76"/>
      <c r="E22" s="76">
        <v>503</v>
      </c>
      <c r="F22" s="76">
        <v>690</v>
      </c>
      <c r="G22" s="76">
        <v>416</v>
      </c>
      <c r="H22" s="76">
        <v>359</v>
      </c>
    </row>
    <row r="23" spans="1:8" ht="14.1" customHeight="1">
      <c r="A23" s="74">
        <v>16</v>
      </c>
      <c r="B23" s="75" t="s">
        <v>201</v>
      </c>
      <c r="C23" s="76">
        <v>2726</v>
      </c>
      <c r="D23" s="76"/>
      <c r="E23" s="76">
        <v>678</v>
      </c>
      <c r="F23" s="76">
        <v>683</v>
      </c>
      <c r="G23" s="76">
        <v>683</v>
      </c>
      <c r="H23" s="76">
        <v>682</v>
      </c>
    </row>
    <row r="24" spans="1:8" ht="14.1" customHeight="1">
      <c r="A24" s="74">
        <v>17</v>
      </c>
      <c r="B24" s="75" t="s">
        <v>202</v>
      </c>
      <c r="C24" s="76">
        <v>3758</v>
      </c>
      <c r="D24" s="76"/>
      <c r="E24" s="76">
        <v>936</v>
      </c>
      <c r="F24" s="76">
        <v>986</v>
      </c>
      <c r="G24" s="76">
        <v>782</v>
      </c>
      <c r="H24" s="76">
        <v>1054</v>
      </c>
    </row>
    <row r="25" spans="1:8" ht="14.1" customHeight="1">
      <c r="A25" s="74">
        <v>18</v>
      </c>
      <c r="B25" s="75" t="s">
        <v>203</v>
      </c>
      <c r="C25" s="76">
        <v>1427</v>
      </c>
      <c r="D25" s="76"/>
      <c r="E25" s="76">
        <v>221</v>
      </c>
      <c r="F25" s="76">
        <v>372</v>
      </c>
      <c r="G25" s="76">
        <v>417</v>
      </c>
      <c r="H25" s="76">
        <v>417</v>
      </c>
    </row>
    <row r="26" spans="1:8" ht="14.1" customHeight="1">
      <c r="A26" s="74">
        <v>19</v>
      </c>
      <c r="B26" s="75" t="s">
        <v>204</v>
      </c>
      <c r="C26" s="76">
        <v>1728</v>
      </c>
      <c r="D26" s="76"/>
      <c r="E26" s="76">
        <v>183</v>
      </c>
      <c r="F26" s="76">
        <v>513</v>
      </c>
      <c r="G26" s="76">
        <v>523</v>
      </c>
      <c r="H26" s="76">
        <v>509</v>
      </c>
    </row>
    <row r="27" spans="1:8" ht="14.1" customHeight="1">
      <c r="A27" s="74">
        <v>20</v>
      </c>
      <c r="B27" s="75" t="s">
        <v>205</v>
      </c>
      <c r="C27" s="76">
        <v>2603</v>
      </c>
      <c r="D27" s="76"/>
      <c r="E27" s="76">
        <v>481</v>
      </c>
      <c r="F27" s="76">
        <v>696</v>
      </c>
      <c r="G27" s="76">
        <v>711</v>
      </c>
      <c r="H27" s="76">
        <v>715</v>
      </c>
    </row>
    <row r="28" spans="1:8" ht="14.1" customHeight="1">
      <c r="A28" s="74">
        <v>21</v>
      </c>
      <c r="B28" s="75" t="s">
        <v>206</v>
      </c>
      <c r="C28" s="76">
        <v>1106</v>
      </c>
      <c r="D28" s="76"/>
      <c r="E28" s="76">
        <v>153</v>
      </c>
      <c r="F28" s="76">
        <v>297</v>
      </c>
      <c r="G28" s="76">
        <v>226</v>
      </c>
      <c r="H28" s="76">
        <v>430</v>
      </c>
    </row>
    <row r="29" spans="1:8" ht="14.1" customHeight="1">
      <c r="A29" s="74">
        <v>22</v>
      </c>
      <c r="B29" s="75" t="s">
        <v>207</v>
      </c>
      <c r="C29" s="76">
        <v>2690</v>
      </c>
      <c r="D29" s="76"/>
      <c r="E29" s="76">
        <v>451</v>
      </c>
      <c r="F29" s="76">
        <v>744</v>
      </c>
      <c r="G29" s="76">
        <v>721</v>
      </c>
      <c r="H29" s="76">
        <v>774</v>
      </c>
    </row>
    <row r="30" spans="1:8" ht="14.1" customHeight="1">
      <c r="A30" s="74">
        <v>23</v>
      </c>
      <c r="B30" s="75" t="s">
        <v>208</v>
      </c>
      <c r="C30" s="76">
        <v>1275</v>
      </c>
      <c r="D30" s="76"/>
      <c r="E30" s="76">
        <v>273</v>
      </c>
      <c r="F30" s="76">
        <v>336</v>
      </c>
      <c r="G30" s="76">
        <v>326</v>
      </c>
      <c r="H30" s="76">
        <v>340</v>
      </c>
    </row>
    <row r="31" spans="1:8" ht="14.1" customHeight="1">
      <c r="A31" s="74">
        <v>24</v>
      </c>
      <c r="B31" s="75" t="s">
        <v>209</v>
      </c>
      <c r="C31" s="76">
        <v>1365</v>
      </c>
      <c r="D31" s="76"/>
      <c r="E31" s="76">
        <v>225</v>
      </c>
      <c r="F31" s="76">
        <v>339</v>
      </c>
      <c r="G31" s="76">
        <v>339</v>
      </c>
      <c r="H31" s="76">
        <v>462</v>
      </c>
    </row>
    <row r="32" spans="1:8" ht="14.1" customHeight="1">
      <c r="A32" s="74">
        <v>25</v>
      </c>
      <c r="B32" s="75" t="s">
        <v>210</v>
      </c>
      <c r="C32" s="76">
        <v>1842</v>
      </c>
      <c r="D32" s="76"/>
      <c r="E32" s="76">
        <v>300</v>
      </c>
      <c r="F32" s="76">
        <v>548</v>
      </c>
      <c r="G32" s="76">
        <v>480</v>
      </c>
      <c r="H32" s="76">
        <v>514</v>
      </c>
    </row>
    <row r="33" spans="1:8" ht="14.1" customHeight="1">
      <c r="A33" s="74">
        <v>26</v>
      </c>
      <c r="B33" s="75" t="s">
        <v>211</v>
      </c>
      <c r="C33" s="76">
        <v>4196</v>
      </c>
      <c r="D33" s="76"/>
      <c r="E33" s="76">
        <v>819</v>
      </c>
      <c r="F33" s="76">
        <v>1108</v>
      </c>
      <c r="G33" s="76">
        <v>1127</v>
      </c>
      <c r="H33" s="76">
        <v>1142</v>
      </c>
    </row>
    <row r="34" spans="1:8" ht="14.1" customHeight="1">
      <c r="A34" s="74">
        <v>27</v>
      </c>
      <c r="B34" s="75" t="s">
        <v>212</v>
      </c>
      <c r="C34" s="76">
        <v>1180</v>
      </c>
      <c r="D34" s="76"/>
      <c r="E34" s="76">
        <v>205</v>
      </c>
      <c r="F34" s="76">
        <v>316</v>
      </c>
      <c r="G34" s="76">
        <v>328</v>
      </c>
      <c r="H34" s="76">
        <v>331</v>
      </c>
    </row>
    <row r="35" spans="1:8" ht="14.1" customHeight="1">
      <c r="A35" s="74">
        <v>28</v>
      </c>
      <c r="B35" s="75" t="s">
        <v>213</v>
      </c>
      <c r="C35" s="76">
        <v>2326</v>
      </c>
      <c r="D35" s="76"/>
      <c r="E35" s="76">
        <v>258</v>
      </c>
      <c r="F35" s="76">
        <v>691</v>
      </c>
      <c r="G35" s="76">
        <v>590</v>
      </c>
      <c r="H35" s="76">
        <v>787</v>
      </c>
    </row>
    <row r="36" spans="1:8" ht="14.1" customHeight="1">
      <c r="A36" s="74">
        <v>29</v>
      </c>
      <c r="B36" s="75" t="s">
        <v>214</v>
      </c>
      <c r="C36" s="76">
        <v>1642</v>
      </c>
      <c r="D36" s="76"/>
      <c r="E36" s="76">
        <v>237</v>
      </c>
      <c r="F36" s="76">
        <v>462</v>
      </c>
      <c r="G36" s="76">
        <v>466</v>
      </c>
      <c r="H36" s="76">
        <v>477</v>
      </c>
    </row>
    <row r="37" spans="1:8" ht="14.1" customHeight="1">
      <c r="A37" s="74">
        <v>30</v>
      </c>
      <c r="B37" s="75" t="s">
        <v>215</v>
      </c>
      <c r="C37" s="76">
        <v>1652</v>
      </c>
      <c r="D37" s="76"/>
      <c r="E37" s="76">
        <v>231</v>
      </c>
      <c r="F37" s="76">
        <v>530</v>
      </c>
      <c r="G37" s="76">
        <v>369</v>
      </c>
      <c r="H37" s="76">
        <v>522</v>
      </c>
    </row>
    <row r="38" spans="1:8" ht="14.1" customHeight="1">
      <c r="A38" s="74">
        <v>31</v>
      </c>
      <c r="B38" s="75" t="s">
        <v>216</v>
      </c>
      <c r="C38" s="76">
        <v>3926</v>
      </c>
      <c r="D38" s="76"/>
      <c r="E38" s="76">
        <v>700</v>
      </c>
      <c r="F38" s="76">
        <v>1231</v>
      </c>
      <c r="G38" s="76">
        <v>1051</v>
      </c>
      <c r="H38" s="76">
        <v>944</v>
      </c>
    </row>
    <row r="39" spans="1:8" ht="14.1" customHeight="1">
      <c r="A39" s="74">
        <v>32</v>
      </c>
      <c r="B39" s="75" t="s">
        <v>217</v>
      </c>
      <c r="C39" s="76">
        <f>16316-315-150</f>
        <v>15851</v>
      </c>
      <c r="D39" s="76">
        <f>445-18</f>
        <v>427</v>
      </c>
      <c r="E39" s="76">
        <v>2440</v>
      </c>
      <c r="F39" s="76">
        <v>2792</v>
      </c>
      <c r="G39" s="76">
        <v>4741</v>
      </c>
      <c r="H39" s="76">
        <v>5878</v>
      </c>
    </row>
    <row r="40" spans="1:8" ht="14.1" customHeight="1">
      <c r="A40" s="74">
        <v>33</v>
      </c>
      <c r="B40" s="75" t="s">
        <v>218</v>
      </c>
      <c r="C40" s="76">
        <v>2065</v>
      </c>
      <c r="D40" s="76"/>
      <c r="E40" s="76">
        <v>599</v>
      </c>
      <c r="F40" s="76">
        <v>489</v>
      </c>
      <c r="G40" s="76">
        <v>489</v>
      </c>
      <c r="H40" s="76">
        <v>488</v>
      </c>
    </row>
    <row r="41" spans="1:8" ht="14.1" customHeight="1">
      <c r="A41" s="74">
        <v>34</v>
      </c>
      <c r="B41" s="75" t="s">
        <v>219</v>
      </c>
      <c r="C41" s="76">
        <f>243-44</f>
        <v>199</v>
      </c>
      <c r="D41" s="76"/>
      <c r="E41" s="76">
        <v>0</v>
      </c>
      <c r="F41" s="76">
        <v>65</v>
      </c>
      <c r="G41" s="76">
        <v>63</v>
      </c>
      <c r="H41" s="76">
        <v>71</v>
      </c>
    </row>
    <row r="42" spans="1:8" ht="14.1" customHeight="1">
      <c r="A42" s="74">
        <v>35</v>
      </c>
      <c r="B42" s="75" t="s">
        <v>220</v>
      </c>
      <c r="C42" s="76">
        <v>6455</v>
      </c>
      <c r="D42" s="76"/>
      <c r="E42" s="76">
        <v>1294</v>
      </c>
      <c r="F42" s="76">
        <v>1823</v>
      </c>
      <c r="G42" s="76">
        <v>1683</v>
      </c>
      <c r="H42" s="76">
        <v>1655</v>
      </c>
    </row>
    <row r="43" spans="1:8" ht="14.1" customHeight="1">
      <c r="A43" s="74">
        <v>36</v>
      </c>
      <c r="B43" s="75" t="s">
        <v>221</v>
      </c>
      <c r="C43" s="76">
        <v>7942</v>
      </c>
      <c r="D43" s="76"/>
      <c r="E43" s="76">
        <v>1597</v>
      </c>
      <c r="F43" s="76">
        <v>2335</v>
      </c>
      <c r="G43" s="76">
        <v>2064</v>
      </c>
      <c r="H43" s="76">
        <v>1946</v>
      </c>
    </row>
    <row r="44" spans="1:8" ht="14.1" customHeight="1">
      <c r="A44" s="74">
        <v>37</v>
      </c>
      <c r="B44" s="75" t="s">
        <v>222</v>
      </c>
      <c r="C44" s="76">
        <v>4951</v>
      </c>
      <c r="D44" s="76"/>
      <c r="E44" s="76">
        <v>955</v>
      </c>
      <c r="F44" s="76">
        <v>1365</v>
      </c>
      <c r="G44" s="76">
        <v>1327</v>
      </c>
      <c r="H44" s="76">
        <v>1304</v>
      </c>
    </row>
    <row r="45" spans="1:8" ht="14.1" customHeight="1">
      <c r="A45" s="74">
        <v>38</v>
      </c>
      <c r="B45" s="75" t="s">
        <v>160</v>
      </c>
      <c r="C45" s="76">
        <v>19761</v>
      </c>
      <c r="D45" s="76">
        <v>2741</v>
      </c>
      <c r="E45" s="76">
        <v>5768</v>
      </c>
      <c r="F45" s="76">
        <v>5387</v>
      </c>
      <c r="G45" s="76">
        <v>4371</v>
      </c>
      <c r="H45" s="76">
        <v>4235</v>
      </c>
    </row>
    <row r="46" spans="1:8" ht="14.1" customHeight="1">
      <c r="A46" s="74">
        <v>39</v>
      </c>
      <c r="B46" s="75" t="s">
        <v>223</v>
      </c>
      <c r="C46" s="76">
        <f>10044+85</f>
        <v>10129</v>
      </c>
      <c r="D46" s="76"/>
      <c r="E46" s="76">
        <v>3449</v>
      </c>
      <c r="F46" s="76">
        <v>2751</v>
      </c>
      <c r="G46" s="76">
        <v>2139</v>
      </c>
      <c r="H46" s="76">
        <v>1790</v>
      </c>
    </row>
    <row r="47" spans="1:8" ht="14.1" customHeight="1">
      <c r="A47" s="74">
        <v>40</v>
      </c>
      <c r="B47" s="75" t="s">
        <v>224</v>
      </c>
      <c r="C47" s="76">
        <v>3134</v>
      </c>
      <c r="D47" s="76"/>
      <c r="E47" s="76">
        <v>820</v>
      </c>
      <c r="F47" s="76">
        <v>804</v>
      </c>
      <c r="G47" s="76">
        <v>766</v>
      </c>
      <c r="H47" s="76">
        <v>744</v>
      </c>
    </row>
    <row r="48" spans="1:8" ht="14.1" customHeight="1">
      <c r="A48" s="74">
        <v>41</v>
      </c>
      <c r="B48" s="75" t="s">
        <v>225</v>
      </c>
      <c r="C48" s="76">
        <v>800</v>
      </c>
      <c r="D48" s="76"/>
      <c r="E48" s="76">
        <v>132</v>
      </c>
      <c r="F48" s="76">
        <v>218</v>
      </c>
      <c r="G48" s="76">
        <v>252</v>
      </c>
      <c r="H48" s="76">
        <v>198</v>
      </c>
    </row>
    <row r="49" spans="1:8" ht="14.1" customHeight="1">
      <c r="A49" s="74">
        <v>42</v>
      </c>
      <c r="B49" s="75" t="s">
        <v>226</v>
      </c>
      <c r="C49" s="76">
        <v>1135</v>
      </c>
      <c r="D49" s="76"/>
      <c r="E49" s="76">
        <v>266</v>
      </c>
      <c r="F49" s="76">
        <v>279</v>
      </c>
      <c r="G49" s="76">
        <v>287</v>
      </c>
      <c r="H49" s="76">
        <v>303</v>
      </c>
    </row>
    <row r="50" spans="1:8" ht="14.1" customHeight="1">
      <c r="A50" s="74">
        <v>43</v>
      </c>
      <c r="B50" s="75" t="s">
        <v>227</v>
      </c>
      <c r="C50" s="76">
        <v>1515</v>
      </c>
      <c r="D50" s="76"/>
      <c r="E50" s="76">
        <v>408</v>
      </c>
      <c r="F50" s="76">
        <v>550</v>
      </c>
      <c r="G50" s="76">
        <v>278</v>
      </c>
      <c r="H50" s="76">
        <v>279</v>
      </c>
    </row>
    <row r="51" spans="1:8" ht="14.1" customHeight="1">
      <c r="A51" s="74">
        <v>44</v>
      </c>
      <c r="B51" s="75" t="s">
        <v>228</v>
      </c>
      <c r="C51" s="76">
        <v>4218</v>
      </c>
      <c r="D51" s="76">
        <v>15</v>
      </c>
      <c r="E51" s="76">
        <v>1938</v>
      </c>
      <c r="F51" s="76">
        <v>2280</v>
      </c>
      <c r="G51" s="76">
        <v>0</v>
      </c>
      <c r="H51" s="76">
        <v>0</v>
      </c>
    </row>
    <row r="52" spans="1:8" ht="14.1" customHeight="1">
      <c r="A52" s="74">
        <v>45</v>
      </c>
      <c r="B52" s="75" t="s">
        <v>229</v>
      </c>
      <c r="C52" s="76">
        <v>7353</v>
      </c>
      <c r="D52" s="76">
        <v>121</v>
      </c>
      <c r="E52" s="76">
        <v>1988</v>
      </c>
      <c r="F52" s="76">
        <v>2164</v>
      </c>
      <c r="G52" s="76">
        <v>1704</v>
      </c>
      <c r="H52" s="76">
        <v>1497</v>
      </c>
    </row>
    <row r="53" spans="1:8" ht="14.1" customHeight="1">
      <c r="A53" s="74">
        <v>46</v>
      </c>
      <c r="B53" s="75" t="s">
        <v>230</v>
      </c>
      <c r="C53" s="76">
        <v>28</v>
      </c>
      <c r="D53" s="76"/>
      <c r="E53" s="76">
        <v>7</v>
      </c>
      <c r="F53" s="76">
        <v>9</v>
      </c>
      <c r="G53" s="76">
        <v>7</v>
      </c>
      <c r="H53" s="76">
        <v>5</v>
      </c>
    </row>
    <row r="54" spans="1:8" ht="14.1" customHeight="1">
      <c r="A54" s="74">
        <v>47</v>
      </c>
      <c r="B54" s="75" t="s">
        <v>231</v>
      </c>
      <c r="C54" s="76">
        <v>8</v>
      </c>
      <c r="D54" s="76"/>
      <c r="E54" s="76">
        <v>0</v>
      </c>
      <c r="F54" s="76">
        <v>3</v>
      </c>
      <c r="G54" s="76">
        <v>2</v>
      </c>
      <c r="H54" s="76">
        <v>3</v>
      </c>
    </row>
    <row r="55" spans="1:8" ht="14.1" customHeight="1">
      <c r="A55" s="74">
        <v>48</v>
      </c>
      <c r="B55" s="75" t="s">
        <v>232</v>
      </c>
      <c r="C55" s="76">
        <v>464</v>
      </c>
      <c r="D55" s="76"/>
      <c r="E55" s="76">
        <v>289</v>
      </c>
      <c r="F55" s="76">
        <v>175</v>
      </c>
      <c r="G55" s="76">
        <v>0</v>
      </c>
      <c r="H55" s="76">
        <v>0</v>
      </c>
    </row>
    <row r="56" spans="1:8" ht="14.1" customHeight="1">
      <c r="A56" s="77"/>
      <c r="B56" s="78" t="s">
        <v>233</v>
      </c>
      <c r="C56" s="79">
        <f t="shared" ref="C56:H56" si="0">SUM(C8:C55)</f>
        <v>188254</v>
      </c>
      <c r="D56" s="79">
        <f t="shared" si="0"/>
        <v>10429</v>
      </c>
      <c r="E56" s="79">
        <f t="shared" si="0"/>
        <v>44403</v>
      </c>
      <c r="F56" s="79">
        <f t="shared" si="0"/>
        <v>53099</v>
      </c>
      <c r="G56" s="79">
        <f t="shared" si="0"/>
        <v>44722</v>
      </c>
      <c r="H56" s="79">
        <f t="shared" si="0"/>
        <v>46030</v>
      </c>
    </row>
  </sheetData>
  <mergeCells count="7">
    <mergeCell ref="A2:H2"/>
    <mergeCell ref="A4:A6"/>
    <mergeCell ref="B4:B6"/>
    <mergeCell ref="C4:H4"/>
    <mergeCell ref="C5:C6"/>
    <mergeCell ref="D5:D6"/>
    <mergeCell ref="E5:H5"/>
  </mergeCells>
  <pageMargins left="0.7" right="0.7" top="0.75" bottom="0.75" header="0.3" footer="0.3"/>
  <pageSetup paperSize="9" scale="71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82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>SUM(C9:F9)</f>
        <v>85</v>
      </c>
      <c r="C9" s="10">
        <v>3</v>
      </c>
      <c r="D9" s="10">
        <v>27</v>
      </c>
      <c r="E9" s="10">
        <v>23</v>
      </c>
      <c r="F9" s="10">
        <v>32</v>
      </c>
    </row>
    <row r="10" spans="1:6" ht="15.75">
      <c r="A10" s="16" t="s">
        <v>24</v>
      </c>
      <c r="B10" s="10">
        <f>SUM(C10:F10)</f>
        <v>150</v>
      </c>
      <c r="C10" s="10">
        <v>21</v>
      </c>
      <c r="D10" s="10">
        <v>43</v>
      </c>
      <c r="E10" s="10">
        <v>40</v>
      </c>
      <c r="F10" s="10">
        <v>46</v>
      </c>
    </row>
    <row r="11" spans="1:6" ht="15.75">
      <c r="A11" s="16" t="s">
        <v>31</v>
      </c>
      <c r="B11" s="10">
        <f>SUM(C11:F11)</f>
        <v>108</v>
      </c>
      <c r="C11" s="10">
        <v>3</v>
      </c>
      <c r="D11" s="10">
        <v>33</v>
      </c>
      <c r="E11" s="10">
        <v>30</v>
      </c>
      <c r="F11" s="10">
        <v>42</v>
      </c>
    </row>
    <row r="12" spans="1:6" ht="15.75">
      <c r="A12" s="16" t="s">
        <v>36</v>
      </c>
      <c r="B12" s="10">
        <f>SUM(C12:F12)</f>
        <v>601</v>
      </c>
      <c r="C12" s="10">
        <v>58</v>
      </c>
      <c r="D12" s="10">
        <v>180</v>
      </c>
      <c r="E12" s="10">
        <v>168</v>
      </c>
      <c r="F12" s="10">
        <v>195</v>
      </c>
    </row>
    <row r="13" spans="1:6" ht="15.75">
      <c r="A13" s="16" t="s">
        <v>41</v>
      </c>
      <c r="B13" s="10">
        <f>SUM(C13:F13)</f>
        <v>486</v>
      </c>
      <c r="C13" s="10">
        <v>17</v>
      </c>
      <c r="D13" s="10">
        <v>155</v>
      </c>
      <c r="E13" s="10">
        <v>150</v>
      </c>
      <c r="F13" s="10">
        <v>164</v>
      </c>
    </row>
    <row r="14" spans="1:6" ht="15.75">
      <c r="A14" s="17" t="s">
        <v>46</v>
      </c>
      <c r="B14" s="13">
        <f>SUM(B$9:B13)</f>
        <v>1430</v>
      </c>
      <c r="C14" s="13">
        <f>SUM(C$9:C13)</f>
        <v>102</v>
      </c>
      <c r="D14" s="13">
        <f>SUM(D$9:D13)</f>
        <v>438</v>
      </c>
      <c r="E14" s="13">
        <f>SUM(E$9:E13)</f>
        <v>411</v>
      </c>
      <c r="F14" s="13">
        <f>SUM(F$9:F13)</f>
        <v>479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81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 t="shared" ref="B9:B19" si="0">SUM(C9:F9)</f>
        <v>1186</v>
      </c>
      <c r="C9" s="10">
        <v>227</v>
      </c>
      <c r="D9" s="10">
        <v>334</v>
      </c>
      <c r="E9" s="10">
        <v>321</v>
      </c>
      <c r="F9" s="10">
        <v>304</v>
      </c>
    </row>
    <row r="10" spans="1:6" ht="15.75">
      <c r="A10" s="16" t="s">
        <v>10</v>
      </c>
      <c r="B10" s="10">
        <f t="shared" si="0"/>
        <v>24</v>
      </c>
      <c r="C10" s="10">
        <v>3</v>
      </c>
      <c r="D10" s="10">
        <v>9</v>
      </c>
      <c r="E10" s="10">
        <v>6</v>
      </c>
      <c r="F10" s="10">
        <v>6</v>
      </c>
    </row>
    <row r="11" spans="1:6" ht="15.75">
      <c r="A11" s="16" t="s">
        <v>20</v>
      </c>
      <c r="B11" s="10">
        <f t="shared" si="0"/>
        <v>879</v>
      </c>
      <c r="C11" s="10">
        <v>242</v>
      </c>
      <c r="D11" s="10">
        <v>325</v>
      </c>
      <c r="E11" s="10">
        <v>210</v>
      </c>
      <c r="F11" s="10">
        <v>102</v>
      </c>
    </row>
    <row r="12" spans="1:6" ht="15.75">
      <c r="A12" s="16" t="s">
        <v>21</v>
      </c>
      <c r="B12" s="10">
        <f t="shared" si="0"/>
        <v>611</v>
      </c>
      <c r="C12" s="10">
        <v>121</v>
      </c>
      <c r="D12" s="10">
        <v>221</v>
      </c>
      <c r="E12" s="10">
        <v>151</v>
      </c>
      <c r="F12" s="10">
        <v>118</v>
      </c>
    </row>
    <row r="13" spans="1:6" ht="15.75">
      <c r="A13" s="16" t="s">
        <v>24</v>
      </c>
      <c r="B13" s="10">
        <f t="shared" si="0"/>
        <v>776</v>
      </c>
      <c r="C13" s="10">
        <v>140</v>
      </c>
      <c r="D13" s="10">
        <v>221</v>
      </c>
      <c r="E13" s="10">
        <v>206</v>
      </c>
      <c r="F13" s="10">
        <v>209</v>
      </c>
    </row>
    <row r="14" spans="1:6" ht="15.75">
      <c r="A14" s="16" t="s">
        <v>30</v>
      </c>
      <c r="B14" s="10">
        <f t="shared" si="0"/>
        <v>384</v>
      </c>
      <c r="C14" s="10">
        <v>107</v>
      </c>
      <c r="D14" s="10">
        <v>101</v>
      </c>
      <c r="E14" s="10">
        <v>96</v>
      </c>
      <c r="F14" s="10">
        <v>80</v>
      </c>
    </row>
    <row r="15" spans="1:6" ht="15.75">
      <c r="A15" s="16" t="s">
        <v>31</v>
      </c>
      <c r="B15" s="10">
        <f t="shared" si="0"/>
        <v>888</v>
      </c>
      <c r="C15" s="10">
        <v>214</v>
      </c>
      <c r="D15" s="10">
        <v>233</v>
      </c>
      <c r="E15" s="10">
        <v>205</v>
      </c>
      <c r="F15" s="10">
        <v>236</v>
      </c>
    </row>
    <row r="16" spans="1:6" ht="15.75">
      <c r="A16" s="16" t="s">
        <v>36</v>
      </c>
      <c r="B16" s="10">
        <f t="shared" si="0"/>
        <v>1436</v>
      </c>
      <c r="C16" s="10">
        <v>199</v>
      </c>
      <c r="D16" s="10">
        <v>385</v>
      </c>
      <c r="E16" s="10">
        <v>428</v>
      </c>
      <c r="F16" s="10">
        <v>424</v>
      </c>
    </row>
    <row r="17" spans="1:6" ht="15.75">
      <c r="A17" s="16" t="s">
        <v>39</v>
      </c>
      <c r="B17" s="10">
        <f t="shared" si="0"/>
        <v>477</v>
      </c>
      <c r="C17" s="10">
        <v>90</v>
      </c>
      <c r="D17" s="10">
        <v>131</v>
      </c>
      <c r="E17" s="10">
        <v>123</v>
      </c>
      <c r="F17" s="10">
        <v>133</v>
      </c>
    </row>
    <row r="18" spans="1:6" ht="15.75">
      <c r="A18" s="16" t="s">
        <v>41</v>
      </c>
      <c r="B18" s="10">
        <f t="shared" si="0"/>
        <v>1279</v>
      </c>
      <c r="C18" s="10">
        <v>254</v>
      </c>
      <c r="D18" s="10">
        <v>374</v>
      </c>
      <c r="E18" s="10">
        <v>317</v>
      </c>
      <c r="F18" s="10">
        <v>334</v>
      </c>
    </row>
    <row r="19" spans="1:6" ht="15.75">
      <c r="A19" s="16" t="s">
        <v>42</v>
      </c>
      <c r="B19" s="10">
        <f t="shared" si="0"/>
        <v>2</v>
      </c>
      <c r="C19" s="10"/>
      <c r="D19" s="10">
        <v>1</v>
      </c>
      <c r="E19" s="10">
        <v>1</v>
      </c>
      <c r="F19" s="10"/>
    </row>
    <row r="20" spans="1:6" ht="15.75">
      <c r="A20" s="17" t="s">
        <v>46</v>
      </c>
      <c r="B20" s="13">
        <f>SUM(B$9:B19)</f>
        <v>7942</v>
      </c>
      <c r="C20" s="13">
        <f>SUM(C$9:C19)</f>
        <v>1597</v>
      </c>
      <c r="D20" s="13">
        <f>SUM(D$9:D19)</f>
        <v>2335</v>
      </c>
      <c r="E20" s="13">
        <f>SUM(E$9:E19)</f>
        <v>2064</v>
      </c>
      <c r="F20" s="13">
        <f>SUM(F$9:F19)</f>
        <v>1946</v>
      </c>
    </row>
    <row r="22" spans="1:6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80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 t="shared" ref="B9:B14" si="0">SUM(C9:F9)</f>
        <v>250</v>
      </c>
      <c r="C9" s="10">
        <v>53</v>
      </c>
      <c r="D9" s="10">
        <v>68</v>
      </c>
      <c r="E9" s="10">
        <v>60</v>
      </c>
      <c r="F9" s="10">
        <v>69</v>
      </c>
    </row>
    <row r="10" spans="1:6" ht="15.75">
      <c r="A10" s="16" t="s">
        <v>20</v>
      </c>
      <c r="B10" s="10">
        <f t="shared" si="0"/>
        <v>265</v>
      </c>
      <c r="C10" s="10">
        <v>73</v>
      </c>
      <c r="D10" s="10">
        <v>65</v>
      </c>
      <c r="E10" s="10">
        <v>59</v>
      </c>
      <c r="F10" s="10">
        <v>68</v>
      </c>
    </row>
    <row r="11" spans="1:6" ht="15.75">
      <c r="A11" s="16" t="s">
        <v>24</v>
      </c>
      <c r="B11" s="10">
        <f t="shared" si="0"/>
        <v>145</v>
      </c>
      <c r="C11" s="10">
        <v>35</v>
      </c>
      <c r="D11" s="10">
        <v>37</v>
      </c>
      <c r="E11" s="10">
        <v>35</v>
      </c>
      <c r="F11" s="10">
        <v>38</v>
      </c>
    </row>
    <row r="12" spans="1:6" ht="15.75">
      <c r="A12" s="16" t="s">
        <v>31</v>
      </c>
      <c r="B12" s="10">
        <f t="shared" si="0"/>
        <v>245</v>
      </c>
      <c r="C12" s="10">
        <v>44</v>
      </c>
      <c r="D12" s="10">
        <v>68</v>
      </c>
      <c r="E12" s="10">
        <v>62</v>
      </c>
      <c r="F12" s="10">
        <v>71</v>
      </c>
    </row>
    <row r="13" spans="1:6" ht="15.75">
      <c r="A13" s="16" t="s">
        <v>36</v>
      </c>
      <c r="B13" s="10">
        <f t="shared" si="0"/>
        <v>565</v>
      </c>
      <c r="C13" s="10">
        <v>121</v>
      </c>
      <c r="D13" s="10">
        <v>150</v>
      </c>
      <c r="E13" s="10">
        <v>138</v>
      </c>
      <c r="F13" s="10">
        <v>156</v>
      </c>
    </row>
    <row r="14" spans="1:6" ht="15.75">
      <c r="A14" s="16" t="s">
        <v>41</v>
      </c>
      <c r="B14" s="10">
        <f t="shared" si="0"/>
        <v>596</v>
      </c>
      <c r="C14" s="10">
        <v>119</v>
      </c>
      <c r="D14" s="10">
        <v>167</v>
      </c>
      <c r="E14" s="10">
        <v>149</v>
      </c>
      <c r="F14" s="10">
        <v>161</v>
      </c>
    </row>
    <row r="15" spans="1:6" ht="15.75">
      <c r="A15" s="17" t="s">
        <v>46</v>
      </c>
      <c r="B15" s="13">
        <f>SUM(B$9:B14)</f>
        <v>2066</v>
      </c>
      <c r="C15" s="13">
        <f>SUM(C$9:C14)</f>
        <v>445</v>
      </c>
      <c r="D15" s="13">
        <f>SUM(D$9:D14)</f>
        <v>555</v>
      </c>
      <c r="E15" s="13">
        <f>SUM(E$9:E14)</f>
        <v>503</v>
      </c>
      <c r="F15" s="13">
        <f>SUM(F$9:F14)</f>
        <v>563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79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>SUM(C9:F9)</f>
        <v>160</v>
      </c>
      <c r="C9" s="10">
        <v>36</v>
      </c>
      <c r="D9" s="10">
        <v>44</v>
      </c>
      <c r="E9" s="10">
        <v>40</v>
      </c>
      <c r="F9" s="10">
        <v>40</v>
      </c>
    </row>
    <row r="10" spans="1:6" ht="15.75">
      <c r="A10" s="16" t="s">
        <v>24</v>
      </c>
      <c r="B10" s="10">
        <f>SUM(C10:F10)</f>
        <v>100</v>
      </c>
      <c r="C10" s="10">
        <v>15</v>
      </c>
      <c r="D10" s="10">
        <v>35</v>
      </c>
      <c r="E10" s="10">
        <v>25</v>
      </c>
      <c r="F10" s="10">
        <v>25</v>
      </c>
    </row>
    <row r="11" spans="1:6" ht="15.75">
      <c r="A11" s="16" t="s">
        <v>31</v>
      </c>
      <c r="B11" s="10">
        <f>SUM(C11:F11)</f>
        <v>100</v>
      </c>
      <c r="C11" s="10">
        <v>22</v>
      </c>
      <c r="D11" s="10">
        <v>28</v>
      </c>
      <c r="E11" s="10">
        <v>25</v>
      </c>
      <c r="F11" s="10">
        <v>25</v>
      </c>
    </row>
    <row r="12" spans="1:6" ht="15.75">
      <c r="A12" s="16" t="s">
        <v>36</v>
      </c>
      <c r="B12" s="10">
        <f>SUM(C12:F12)</f>
        <v>597</v>
      </c>
      <c r="C12" s="10">
        <v>91</v>
      </c>
      <c r="D12" s="10">
        <v>208</v>
      </c>
      <c r="E12" s="10">
        <v>149</v>
      </c>
      <c r="F12" s="10">
        <v>149</v>
      </c>
    </row>
    <row r="13" spans="1:6" ht="15.75">
      <c r="A13" s="16" t="s">
        <v>41</v>
      </c>
      <c r="B13" s="10">
        <f>SUM(C13:F13)</f>
        <v>448</v>
      </c>
      <c r="C13" s="10">
        <v>98</v>
      </c>
      <c r="D13" s="10">
        <v>126</v>
      </c>
      <c r="E13" s="10">
        <v>112</v>
      </c>
      <c r="F13" s="10">
        <v>112</v>
      </c>
    </row>
    <row r="14" spans="1:6" ht="15.75">
      <c r="A14" s="17" t="s">
        <v>46</v>
      </c>
      <c r="B14" s="13">
        <f>SUM(B$9:B13)</f>
        <v>1405</v>
      </c>
      <c r="C14" s="13">
        <f>SUM(C$9:C13)</f>
        <v>262</v>
      </c>
      <c r="D14" s="13">
        <f>SUM(D$9:D13)</f>
        <v>441</v>
      </c>
      <c r="E14" s="13">
        <f>SUM(E$9:E13)</f>
        <v>351</v>
      </c>
      <c r="F14" s="13">
        <f>SUM(F$9:F13)</f>
        <v>351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78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36</v>
      </c>
      <c r="B9" s="10">
        <f>SUM(C9:F9)</f>
        <v>1679</v>
      </c>
      <c r="C9" s="10">
        <v>313</v>
      </c>
      <c r="D9" s="10">
        <v>490</v>
      </c>
      <c r="E9" s="10">
        <v>371</v>
      </c>
      <c r="F9" s="10">
        <v>505</v>
      </c>
    </row>
    <row r="10" spans="1:6" ht="15.75">
      <c r="A10" s="17" t="s">
        <v>46</v>
      </c>
      <c r="B10" s="13">
        <f>SUM(B$9)</f>
        <v>1679</v>
      </c>
      <c r="C10" s="13">
        <f>SUM(C$9)</f>
        <v>313</v>
      </c>
      <c r="D10" s="13">
        <f>SUM(D$9)</f>
        <v>490</v>
      </c>
      <c r="E10" s="13">
        <f>SUM(E$9)</f>
        <v>371</v>
      </c>
      <c r="F10" s="13">
        <f>SUM(F$9)</f>
        <v>505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77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 t="shared" ref="B9:B14" si="0">SUM(C9:F9)</f>
        <v>499</v>
      </c>
      <c r="C9" s="10">
        <v>139</v>
      </c>
      <c r="D9" s="10">
        <v>125</v>
      </c>
      <c r="E9" s="10">
        <v>125</v>
      </c>
      <c r="F9" s="10">
        <v>110</v>
      </c>
    </row>
    <row r="10" spans="1:6" ht="15.75">
      <c r="A10" s="16" t="s">
        <v>20</v>
      </c>
      <c r="B10" s="10">
        <f t="shared" si="0"/>
        <v>220</v>
      </c>
      <c r="C10" s="10">
        <v>86</v>
      </c>
      <c r="D10" s="10">
        <v>55</v>
      </c>
      <c r="E10" s="10">
        <v>55</v>
      </c>
      <c r="F10" s="10">
        <v>24</v>
      </c>
    </row>
    <row r="11" spans="1:6" ht="15.75">
      <c r="A11" s="16" t="s">
        <v>24</v>
      </c>
      <c r="B11" s="10">
        <f t="shared" si="0"/>
        <v>416</v>
      </c>
      <c r="C11" s="10">
        <v>76</v>
      </c>
      <c r="D11" s="10">
        <v>104</v>
      </c>
      <c r="E11" s="10">
        <v>104</v>
      </c>
      <c r="F11" s="10">
        <v>132</v>
      </c>
    </row>
    <row r="12" spans="1:6" ht="15.75">
      <c r="A12" s="16" t="s">
        <v>31</v>
      </c>
      <c r="B12" s="10">
        <f t="shared" si="0"/>
        <v>218</v>
      </c>
      <c r="C12" s="10">
        <v>61</v>
      </c>
      <c r="D12" s="10">
        <v>55</v>
      </c>
      <c r="E12" s="10">
        <v>55</v>
      </c>
      <c r="F12" s="10">
        <v>47</v>
      </c>
    </row>
    <row r="13" spans="1:6" ht="15.75">
      <c r="A13" s="16" t="s">
        <v>36</v>
      </c>
      <c r="B13" s="10">
        <f t="shared" si="0"/>
        <v>634</v>
      </c>
      <c r="C13" s="10">
        <v>133</v>
      </c>
      <c r="D13" s="10">
        <v>159</v>
      </c>
      <c r="E13" s="10">
        <v>159</v>
      </c>
      <c r="F13" s="10">
        <v>183</v>
      </c>
    </row>
    <row r="14" spans="1:6" ht="15.75">
      <c r="A14" s="16" t="s">
        <v>41</v>
      </c>
      <c r="B14" s="10">
        <f t="shared" si="0"/>
        <v>739</v>
      </c>
      <c r="C14" s="10">
        <v>183</v>
      </c>
      <c r="D14" s="10">
        <v>185</v>
      </c>
      <c r="E14" s="10">
        <v>185</v>
      </c>
      <c r="F14" s="10">
        <v>186</v>
      </c>
    </row>
    <row r="15" spans="1:6" ht="15.75">
      <c r="A15" s="17" t="s">
        <v>46</v>
      </c>
      <c r="B15" s="13">
        <f>SUM(B$9:B14)</f>
        <v>2726</v>
      </c>
      <c r="C15" s="13">
        <f>SUM(C$9:C14)</f>
        <v>678</v>
      </c>
      <c r="D15" s="13">
        <f>SUM(D$9:D14)</f>
        <v>683</v>
      </c>
      <c r="E15" s="13">
        <f>SUM(E$9:E14)</f>
        <v>683</v>
      </c>
      <c r="F15" s="13">
        <f>SUM(F$9:F14)</f>
        <v>682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76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 t="shared" ref="B9:B15" si="0">SUM(C9:F9)</f>
        <v>288</v>
      </c>
      <c r="C9" s="10">
        <v>55</v>
      </c>
      <c r="D9" s="10">
        <v>78</v>
      </c>
      <c r="E9" s="10">
        <v>57</v>
      </c>
      <c r="F9" s="10">
        <v>98</v>
      </c>
    </row>
    <row r="10" spans="1:6" ht="15.75">
      <c r="A10" s="16" t="s">
        <v>20</v>
      </c>
      <c r="B10" s="10">
        <f t="shared" si="0"/>
        <v>196</v>
      </c>
      <c r="C10" s="10">
        <v>63</v>
      </c>
      <c r="D10" s="10">
        <v>47</v>
      </c>
      <c r="E10" s="10">
        <v>46</v>
      </c>
      <c r="F10" s="10">
        <v>40</v>
      </c>
    </row>
    <row r="11" spans="1:6" ht="15.75">
      <c r="A11" s="16" t="s">
        <v>24</v>
      </c>
      <c r="B11" s="10">
        <f t="shared" si="0"/>
        <v>685</v>
      </c>
      <c r="C11" s="10">
        <v>142</v>
      </c>
      <c r="D11" s="10">
        <v>208</v>
      </c>
      <c r="E11" s="10">
        <v>95</v>
      </c>
      <c r="F11" s="10">
        <v>240</v>
      </c>
    </row>
    <row r="12" spans="1:6" ht="15.75">
      <c r="A12" s="16" t="s">
        <v>31</v>
      </c>
      <c r="B12" s="10">
        <f t="shared" si="0"/>
        <v>408</v>
      </c>
      <c r="C12" s="10">
        <v>74</v>
      </c>
      <c r="D12" s="10">
        <v>105</v>
      </c>
      <c r="E12" s="10">
        <v>96</v>
      </c>
      <c r="F12" s="10">
        <v>133</v>
      </c>
    </row>
    <row r="13" spans="1:6" ht="15.75">
      <c r="A13" s="16" t="s">
        <v>36</v>
      </c>
      <c r="B13" s="10">
        <f t="shared" si="0"/>
        <v>1248</v>
      </c>
      <c r="C13" s="10">
        <v>340</v>
      </c>
      <c r="D13" s="10">
        <v>301</v>
      </c>
      <c r="E13" s="10">
        <v>285</v>
      </c>
      <c r="F13" s="10">
        <v>322</v>
      </c>
    </row>
    <row r="14" spans="1:6" ht="15.75">
      <c r="A14" s="16" t="s">
        <v>39</v>
      </c>
      <c r="B14" s="10">
        <f t="shared" si="0"/>
        <v>198</v>
      </c>
      <c r="C14" s="10">
        <v>58</v>
      </c>
      <c r="D14" s="10">
        <v>51</v>
      </c>
      <c r="E14" s="10">
        <v>51</v>
      </c>
      <c r="F14" s="10">
        <v>38</v>
      </c>
    </row>
    <row r="15" spans="1:6" ht="15.75">
      <c r="A15" s="16" t="s">
        <v>41</v>
      </c>
      <c r="B15" s="10">
        <f t="shared" si="0"/>
        <v>735</v>
      </c>
      <c r="C15" s="10">
        <v>204</v>
      </c>
      <c r="D15" s="10">
        <v>196</v>
      </c>
      <c r="E15" s="10">
        <v>152</v>
      </c>
      <c r="F15" s="10">
        <v>183</v>
      </c>
    </row>
    <row r="16" spans="1:6" ht="15.75">
      <c r="A16" s="17" t="s">
        <v>46</v>
      </c>
      <c r="B16" s="13">
        <f>SUM(B$9:B15)</f>
        <v>3758</v>
      </c>
      <c r="C16" s="13">
        <f>SUM(C$9:C15)</f>
        <v>936</v>
      </c>
      <c r="D16" s="13">
        <f>SUM(D$9:D15)</f>
        <v>986</v>
      </c>
      <c r="E16" s="13">
        <f>SUM(E$9:E15)</f>
        <v>782</v>
      </c>
      <c r="F16" s="13">
        <f>SUM(F$9:F15)</f>
        <v>1054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75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 t="shared" ref="B9:B14" si="0">SUM(C9:F9)</f>
        <v>60</v>
      </c>
      <c r="C9" s="10"/>
      <c r="D9" s="10"/>
      <c r="E9" s="10">
        <v>30</v>
      </c>
      <c r="F9" s="10">
        <v>30</v>
      </c>
    </row>
    <row r="10" spans="1:6" ht="15.75">
      <c r="A10" s="16" t="s">
        <v>24</v>
      </c>
      <c r="B10" s="10">
        <f t="shared" si="0"/>
        <v>312</v>
      </c>
      <c r="C10" s="10">
        <v>45</v>
      </c>
      <c r="D10" s="10">
        <v>87</v>
      </c>
      <c r="E10" s="10">
        <v>90</v>
      </c>
      <c r="F10" s="10">
        <v>90</v>
      </c>
    </row>
    <row r="11" spans="1:6" ht="15.75">
      <c r="A11" s="16" t="s">
        <v>31</v>
      </c>
      <c r="B11" s="10">
        <f t="shared" si="0"/>
        <v>150</v>
      </c>
      <c r="C11" s="10">
        <v>23</v>
      </c>
      <c r="D11" s="10">
        <v>51</v>
      </c>
      <c r="E11" s="10">
        <v>51</v>
      </c>
      <c r="F11" s="10">
        <v>25</v>
      </c>
    </row>
    <row r="12" spans="1:6" ht="15.75">
      <c r="A12" s="16" t="s">
        <v>36</v>
      </c>
      <c r="B12" s="10">
        <f t="shared" si="0"/>
        <v>360</v>
      </c>
      <c r="C12" s="10">
        <v>64</v>
      </c>
      <c r="D12" s="10">
        <v>111</v>
      </c>
      <c r="E12" s="10">
        <v>111</v>
      </c>
      <c r="F12" s="10">
        <v>74</v>
      </c>
    </row>
    <row r="13" spans="1:6" ht="15.75">
      <c r="A13" s="16" t="s">
        <v>39</v>
      </c>
      <c r="B13" s="10">
        <f t="shared" si="0"/>
        <v>149</v>
      </c>
      <c r="C13" s="10">
        <v>8</v>
      </c>
      <c r="D13" s="10">
        <v>18</v>
      </c>
      <c r="E13" s="10">
        <v>30</v>
      </c>
      <c r="F13" s="10">
        <v>93</v>
      </c>
    </row>
    <row r="14" spans="1:6" ht="15.75">
      <c r="A14" s="16" t="s">
        <v>41</v>
      </c>
      <c r="B14" s="10">
        <f t="shared" si="0"/>
        <v>396</v>
      </c>
      <c r="C14" s="10">
        <v>81</v>
      </c>
      <c r="D14" s="10">
        <v>105</v>
      </c>
      <c r="E14" s="10">
        <v>105</v>
      </c>
      <c r="F14" s="10">
        <v>105</v>
      </c>
    </row>
    <row r="15" spans="1:6" ht="15.75">
      <c r="A15" s="17" t="s">
        <v>46</v>
      </c>
      <c r="B15" s="13">
        <f>SUM(B$9:B14)</f>
        <v>1427</v>
      </c>
      <c r="C15" s="13">
        <f>SUM(C$9:C14)</f>
        <v>221</v>
      </c>
      <c r="D15" s="13">
        <f>SUM(D$9:D14)</f>
        <v>372</v>
      </c>
      <c r="E15" s="13">
        <f>SUM(E$9:E14)</f>
        <v>417</v>
      </c>
      <c r="F15" s="13">
        <f>SUM(F$9:F14)</f>
        <v>417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74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>SUM(C9:F9)</f>
        <v>251</v>
      </c>
      <c r="C9" s="10">
        <v>28</v>
      </c>
      <c r="D9" s="10">
        <v>75</v>
      </c>
      <c r="E9" s="10">
        <v>69</v>
      </c>
      <c r="F9" s="10">
        <v>79</v>
      </c>
    </row>
    <row r="10" spans="1:6" ht="15.75">
      <c r="A10" s="16" t="s">
        <v>31</v>
      </c>
      <c r="B10" s="10">
        <f>SUM(C10:F10)</f>
        <v>258</v>
      </c>
      <c r="C10" s="10">
        <v>1</v>
      </c>
      <c r="D10" s="10">
        <v>83</v>
      </c>
      <c r="E10" s="10">
        <v>90</v>
      </c>
      <c r="F10" s="10">
        <v>84</v>
      </c>
    </row>
    <row r="11" spans="1:6" ht="15.75">
      <c r="A11" s="16" t="s">
        <v>36</v>
      </c>
      <c r="B11" s="10">
        <f>SUM(C11:F11)</f>
        <v>590</v>
      </c>
      <c r="C11" s="10">
        <v>112</v>
      </c>
      <c r="D11" s="10">
        <v>165</v>
      </c>
      <c r="E11" s="10">
        <v>160</v>
      </c>
      <c r="F11" s="10">
        <v>153</v>
      </c>
    </row>
    <row r="12" spans="1:6" ht="15.75">
      <c r="A12" s="16" t="s">
        <v>41</v>
      </c>
      <c r="B12" s="10">
        <f>SUM(C12:F12)</f>
        <v>629</v>
      </c>
      <c r="C12" s="10">
        <v>42</v>
      </c>
      <c r="D12" s="10">
        <v>190</v>
      </c>
      <c r="E12" s="10">
        <v>204</v>
      </c>
      <c r="F12" s="10">
        <v>193</v>
      </c>
    </row>
    <row r="13" spans="1:6" ht="15.75">
      <c r="A13" s="17" t="s">
        <v>46</v>
      </c>
      <c r="B13" s="13">
        <f>SUM(B$9:B12)</f>
        <v>1728</v>
      </c>
      <c r="C13" s="13">
        <f>SUM(C$9:C12)</f>
        <v>183</v>
      </c>
      <c r="D13" s="13">
        <f>SUM(D$9:D12)</f>
        <v>513</v>
      </c>
      <c r="E13" s="13">
        <f>SUM(E$9:E12)</f>
        <v>523</v>
      </c>
      <c r="F13" s="13">
        <f>SUM(F$9:F12)</f>
        <v>509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73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 t="shared" ref="B9:B15" si="0">SUM(C9:F9)</f>
        <v>392</v>
      </c>
      <c r="C9" s="10">
        <v>108</v>
      </c>
      <c r="D9" s="10">
        <v>88</v>
      </c>
      <c r="E9" s="10">
        <v>98</v>
      </c>
      <c r="F9" s="10">
        <v>98</v>
      </c>
    </row>
    <row r="10" spans="1:6" ht="15.75">
      <c r="A10" s="16" t="s">
        <v>20</v>
      </c>
      <c r="B10" s="10">
        <f t="shared" si="0"/>
        <v>220</v>
      </c>
      <c r="C10" s="10">
        <v>68</v>
      </c>
      <c r="D10" s="10">
        <v>50</v>
      </c>
      <c r="E10" s="10">
        <v>51</v>
      </c>
      <c r="F10" s="10">
        <v>51</v>
      </c>
    </row>
    <row r="11" spans="1:6" ht="15.75">
      <c r="A11" s="16" t="s">
        <v>24</v>
      </c>
      <c r="B11" s="10">
        <f t="shared" si="0"/>
        <v>170</v>
      </c>
      <c r="C11" s="10">
        <v>15</v>
      </c>
      <c r="D11" s="10">
        <v>51</v>
      </c>
      <c r="E11" s="10">
        <v>52</v>
      </c>
      <c r="F11" s="10">
        <v>52</v>
      </c>
    </row>
    <row r="12" spans="1:6" ht="15.75">
      <c r="A12" s="16" t="s">
        <v>31</v>
      </c>
      <c r="B12" s="10">
        <f t="shared" si="0"/>
        <v>284</v>
      </c>
      <c r="C12" s="10">
        <v>69</v>
      </c>
      <c r="D12" s="10">
        <v>72</v>
      </c>
      <c r="E12" s="10">
        <v>72</v>
      </c>
      <c r="F12" s="10">
        <v>71</v>
      </c>
    </row>
    <row r="13" spans="1:6" ht="15.75">
      <c r="A13" s="16" t="s">
        <v>36</v>
      </c>
      <c r="B13" s="10">
        <f t="shared" si="0"/>
        <v>693</v>
      </c>
      <c r="C13" s="10">
        <v>106</v>
      </c>
      <c r="D13" s="10">
        <v>195</v>
      </c>
      <c r="E13" s="10">
        <v>195</v>
      </c>
      <c r="F13" s="10">
        <v>197</v>
      </c>
    </row>
    <row r="14" spans="1:6" ht="15.75">
      <c r="A14" s="16" t="s">
        <v>39</v>
      </c>
      <c r="B14" s="10">
        <f t="shared" si="0"/>
        <v>155</v>
      </c>
      <c r="C14" s="10">
        <v>33</v>
      </c>
      <c r="D14" s="10">
        <v>39</v>
      </c>
      <c r="E14" s="10">
        <v>41</v>
      </c>
      <c r="F14" s="10">
        <v>42</v>
      </c>
    </row>
    <row r="15" spans="1:6" ht="15.75">
      <c r="A15" s="16" t="s">
        <v>41</v>
      </c>
      <c r="B15" s="10">
        <f t="shared" si="0"/>
        <v>689</v>
      </c>
      <c r="C15" s="10">
        <v>82</v>
      </c>
      <c r="D15" s="10">
        <v>201</v>
      </c>
      <c r="E15" s="10">
        <v>202</v>
      </c>
      <c r="F15" s="10">
        <v>204</v>
      </c>
    </row>
    <row r="16" spans="1:6" ht="15.75">
      <c r="A16" s="17" t="s">
        <v>46</v>
      </c>
      <c r="B16" s="13">
        <f>SUM(B$9:B15)</f>
        <v>2603</v>
      </c>
      <c r="C16" s="13">
        <f>SUM(C$9:C15)</f>
        <v>481</v>
      </c>
      <c r="D16" s="13">
        <f>SUM(D$9:D15)</f>
        <v>696</v>
      </c>
      <c r="E16" s="13">
        <f>SUM(E$9:E15)</f>
        <v>711</v>
      </c>
      <c r="F16" s="13">
        <f>SUM(F$9:F15)</f>
        <v>715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4"/>
  <sheetViews>
    <sheetView zoomScale="75" zoomScaleNormal="75" workbookViewId="0">
      <pane xSplit="1" ySplit="5" topLeftCell="B6" activePane="bottomRight" state="frozen"/>
      <selection pane="topRight" activeCell="C1" sqref="C1"/>
      <selection pane="bottomLeft" activeCell="A7" sqref="A7"/>
      <selection pane="bottomRight" activeCell="A2" sqref="A2:A4"/>
    </sheetView>
  </sheetViews>
  <sheetFormatPr defaultRowHeight="15"/>
  <cols>
    <col min="1" max="1" width="70.83203125" style="1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48" customHeight="1">
      <c r="A1" s="24" t="s">
        <v>0</v>
      </c>
      <c r="B1" s="24"/>
      <c r="C1" s="24"/>
      <c r="D1" s="24"/>
      <c r="E1" s="24"/>
      <c r="F1" s="24"/>
    </row>
    <row r="2" spans="1:6" ht="36.75" customHeight="1">
      <c r="A2" s="20" t="s">
        <v>1</v>
      </c>
      <c r="B2" s="19" t="s">
        <v>108</v>
      </c>
      <c r="C2" s="19"/>
      <c r="D2" s="19"/>
      <c r="E2" s="19"/>
      <c r="F2" s="19"/>
    </row>
    <row r="3" spans="1:6" ht="15" customHeight="1">
      <c r="A3" s="21"/>
      <c r="B3" s="19" t="s">
        <v>2</v>
      </c>
      <c r="C3" s="19" t="s">
        <v>3</v>
      </c>
      <c r="D3" s="19"/>
      <c r="E3" s="19"/>
      <c r="F3" s="19"/>
    </row>
    <row r="4" spans="1:6" ht="31.5">
      <c r="A4" s="22"/>
      <c r="B4" s="19"/>
      <c r="C4" s="14" t="s">
        <v>4</v>
      </c>
      <c r="D4" s="14" t="s">
        <v>5</v>
      </c>
      <c r="E4" s="14" t="s">
        <v>6</v>
      </c>
      <c r="F4" s="14" t="s">
        <v>7</v>
      </c>
    </row>
    <row r="5" spans="1:6" ht="15.75">
      <c r="A5" s="15">
        <v>1</v>
      </c>
      <c r="B5" s="9">
        <v>2</v>
      </c>
      <c r="C5" s="15">
        <v>3</v>
      </c>
      <c r="D5" s="9">
        <v>4</v>
      </c>
      <c r="E5" s="15">
        <v>5</v>
      </c>
      <c r="F5" s="9">
        <v>6</v>
      </c>
    </row>
    <row r="6" spans="1:6" ht="15.75">
      <c r="A6" s="16" t="s">
        <v>8</v>
      </c>
      <c r="B6" s="10">
        <f t="shared" ref="B6:B43" si="0">SUM(C6:F6)</f>
        <v>26345</v>
      </c>
      <c r="C6" s="10">
        <v>5833</v>
      </c>
      <c r="D6" s="10">
        <v>7475</v>
      </c>
      <c r="E6" s="10">
        <v>6603</v>
      </c>
      <c r="F6" s="10">
        <v>6434</v>
      </c>
    </row>
    <row r="7" spans="1:6" ht="15.75">
      <c r="A7" s="16" t="s">
        <v>9</v>
      </c>
      <c r="B7" s="10">
        <f t="shared" si="0"/>
        <v>2762</v>
      </c>
      <c r="C7" s="10"/>
      <c r="D7" s="10">
        <v>386</v>
      </c>
      <c r="E7" s="10">
        <v>1188</v>
      </c>
      <c r="F7" s="10">
        <v>1188</v>
      </c>
    </row>
    <row r="8" spans="1:6" ht="15.75">
      <c r="A8" s="16" t="s">
        <v>10</v>
      </c>
      <c r="B8" s="10">
        <f t="shared" si="0"/>
        <v>680</v>
      </c>
      <c r="C8" s="10">
        <v>319</v>
      </c>
      <c r="D8" s="10">
        <v>193</v>
      </c>
      <c r="E8" s="10">
        <v>84</v>
      </c>
      <c r="F8" s="10">
        <v>84</v>
      </c>
    </row>
    <row r="9" spans="1:6" ht="15.75">
      <c r="A9" s="16" t="s">
        <v>11</v>
      </c>
      <c r="B9" s="10">
        <f t="shared" si="0"/>
        <v>1602</v>
      </c>
      <c r="C9" s="10">
        <v>280</v>
      </c>
      <c r="D9" s="10">
        <v>424</v>
      </c>
      <c r="E9" s="10">
        <v>447</v>
      </c>
      <c r="F9" s="10">
        <v>451</v>
      </c>
    </row>
    <row r="10" spans="1:6" ht="15.75">
      <c r="A10" s="16" t="s">
        <v>12</v>
      </c>
      <c r="B10" s="10">
        <f t="shared" si="0"/>
        <v>774</v>
      </c>
      <c r="C10" s="10">
        <v>246</v>
      </c>
      <c r="D10" s="10">
        <v>179</v>
      </c>
      <c r="E10" s="10">
        <v>182</v>
      </c>
      <c r="F10" s="10">
        <v>167</v>
      </c>
    </row>
    <row r="11" spans="1:6" ht="15.75">
      <c r="A11" s="16" t="s">
        <v>13</v>
      </c>
      <c r="B11" s="10">
        <f t="shared" si="0"/>
        <v>750</v>
      </c>
      <c r="C11" s="10">
        <v>176</v>
      </c>
      <c r="D11" s="10">
        <v>174</v>
      </c>
      <c r="E11" s="10">
        <v>198</v>
      </c>
      <c r="F11" s="10">
        <v>202</v>
      </c>
    </row>
    <row r="12" spans="1:6" ht="15.75">
      <c r="A12" s="16" t="s">
        <v>14</v>
      </c>
      <c r="B12" s="10">
        <f t="shared" si="0"/>
        <v>1666</v>
      </c>
      <c r="C12" s="10">
        <v>276</v>
      </c>
      <c r="D12" s="10">
        <v>438</v>
      </c>
      <c r="E12" s="10">
        <v>451</v>
      </c>
      <c r="F12" s="10">
        <v>501</v>
      </c>
    </row>
    <row r="13" spans="1:6" ht="15.75">
      <c r="A13" s="16" t="s">
        <v>15</v>
      </c>
      <c r="B13" s="10">
        <f t="shared" si="0"/>
        <v>316</v>
      </c>
      <c r="C13" s="10">
        <v>82</v>
      </c>
      <c r="D13" s="10">
        <v>95</v>
      </c>
      <c r="E13" s="10">
        <v>71</v>
      </c>
      <c r="F13" s="10">
        <v>68</v>
      </c>
    </row>
    <row r="14" spans="1:6" ht="15.75">
      <c r="A14" s="16" t="s">
        <v>16</v>
      </c>
      <c r="B14" s="10">
        <f t="shared" si="0"/>
        <v>687</v>
      </c>
      <c r="C14" s="10">
        <v>148</v>
      </c>
      <c r="D14" s="10">
        <v>192</v>
      </c>
      <c r="E14" s="10">
        <v>167</v>
      </c>
      <c r="F14" s="10">
        <v>180</v>
      </c>
    </row>
    <row r="15" spans="1:6" ht="15.75">
      <c r="A15" s="16" t="s">
        <v>17</v>
      </c>
      <c r="B15" s="10">
        <f t="shared" si="0"/>
        <v>773</v>
      </c>
      <c r="C15" s="10">
        <v>188</v>
      </c>
      <c r="D15" s="10">
        <v>263</v>
      </c>
      <c r="E15" s="10">
        <v>162</v>
      </c>
      <c r="F15" s="10">
        <v>160</v>
      </c>
    </row>
    <row r="16" spans="1:6" ht="15.75">
      <c r="A16" s="16" t="s">
        <v>18</v>
      </c>
      <c r="B16" s="10">
        <f t="shared" si="0"/>
        <v>2161</v>
      </c>
      <c r="C16" s="10">
        <v>531</v>
      </c>
      <c r="D16" s="10">
        <v>609</v>
      </c>
      <c r="E16" s="10">
        <v>502</v>
      </c>
      <c r="F16" s="10">
        <v>519</v>
      </c>
    </row>
    <row r="17" spans="1:6" ht="15.75">
      <c r="A17" s="16" t="s">
        <v>19</v>
      </c>
      <c r="B17" s="10">
        <f t="shared" si="0"/>
        <v>475</v>
      </c>
      <c r="C17" s="10">
        <v>134</v>
      </c>
      <c r="D17" s="10">
        <v>124</v>
      </c>
      <c r="E17" s="10">
        <v>110</v>
      </c>
      <c r="F17" s="10">
        <v>107</v>
      </c>
    </row>
    <row r="18" spans="1:6" ht="15.75">
      <c r="A18" s="16" t="s">
        <v>20</v>
      </c>
      <c r="B18" s="10">
        <f t="shared" si="0"/>
        <v>16462</v>
      </c>
      <c r="C18" s="10">
        <v>6229</v>
      </c>
      <c r="D18" s="10">
        <v>4202</v>
      </c>
      <c r="E18" s="10">
        <v>2992</v>
      </c>
      <c r="F18" s="10">
        <v>3039</v>
      </c>
    </row>
    <row r="19" spans="1:6" ht="15.75">
      <c r="A19" s="16" t="s">
        <v>21</v>
      </c>
      <c r="B19" s="10">
        <f t="shared" si="0"/>
        <v>6544</v>
      </c>
      <c r="C19" s="10">
        <v>1224</v>
      </c>
      <c r="D19" s="10">
        <v>2053</v>
      </c>
      <c r="E19" s="10">
        <v>1641</v>
      </c>
      <c r="F19" s="10">
        <v>1626</v>
      </c>
    </row>
    <row r="20" spans="1:6" ht="15.75">
      <c r="A20" s="16" t="s">
        <v>22</v>
      </c>
      <c r="B20" s="10">
        <f t="shared" si="0"/>
        <v>781</v>
      </c>
      <c r="C20" s="10">
        <v>157</v>
      </c>
      <c r="D20" s="10">
        <v>178</v>
      </c>
      <c r="E20" s="10">
        <v>209</v>
      </c>
      <c r="F20" s="10">
        <v>237</v>
      </c>
    </row>
    <row r="21" spans="1:6" ht="15.75">
      <c r="A21" s="16" t="s">
        <v>23</v>
      </c>
      <c r="B21" s="10">
        <f t="shared" si="0"/>
        <v>4696</v>
      </c>
      <c r="C21" s="10">
        <v>1100</v>
      </c>
      <c r="D21" s="10">
        <v>1560</v>
      </c>
      <c r="E21" s="10">
        <v>1062</v>
      </c>
      <c r="F21" s="10">
        <v>974</v>
      </c>
    </row>
    <row r="22" spans="1:6" ht="15.75">
      <c r="A22" s="16" t="s">
        <v>24</v>
      </c>
      <c r="B22" s="10">
        <f t="shared" si="0"/>
        <v>12934</v>
      </c>
      <c r="C22" s="10">
        <v>2468</v>
      </c>
      <c r="D22" s="10">
        <v>3687</v>
      </c>
      <c r="E22" s="10">
        <v>3240</v>
      </c>
      <c r="F22" s="10">
        <v>3539</v>
      </c>
    </row>
    <row r="23" spans="1:6" ht="15.75">
      <c r="A23" s="16" t="s">
        <v>25</v>
      </c>
      <c r="B23" s="10">
        <f t="shared" si="0"/>
        <v>2853</v>
      </c>
      <c r="C23" s="10">
        <v>724</v>
      </c>
      <c r="D23" s="10">
        <v>877</v>
      </c>
      <c r="E23" s="10">
        <v>630</v>
      </c>
      <c r="F23" s="10">
        <v>622</v>
      </c>
    </row>
    <row r="24" spans="1:6" ht="15.75">
      <c r="A24" s="16" t="s">
        <v>26</v>
      </c>
      <c r="B24" s="10">
        <f t="shared" si="0"/>
        <v>2773</v>
      </c>
      <c r="C24" s="10">
        <v>757</v>
      </c>
      <c r="D24" s="10">
        <v>748</v>
      </c>
      <c r="E24" s="10">
        <v>633</v>
      </c>
      <c r="F24" s="10">
        <v>635</v>
      </c>
    </row>
    <row r="25" spans="1:6" ht="15.75">
      <c r="A25" s="16" t="s">
        <v>27</v>
      </c>
      <c r="B25" s="10">
        <f t="shared" si="0"/>
        <v>1190</v>
      </c>
      <c r="C25" s="10">
        <v>277</v>
      </c>
      <c r="D25" s="10">
        <v>366</v>
      </c>
      <c r="E25" s="10">
        <v>291</v>
      </c>
      <c r="F25" s="10">
        <v>256</v>
      </c>
    </row>
    <row r="26" spans="1:6" ht="15.75">
      <c r="A26" s="16" t="s">
        <v>28</v>
      </c>
      <c r="B26" s="10">
        <f t="shared" si="0"/>
        <v>9963</v>
      </c>
      <c r="C26" s="10">
        <v>2261</v>
      </c>
      <c r="D26" s="10">
        <v>2769</v>
      </c>
      <c r="E26" s="10">
        <v>2553</v>
      </c>
      <c r="F26" s="10">
        <v>2380</v>
      </c>
    </row>
    <row r="27" spans="1:6" ht="15.75">
      <c r="A27" s="16" t="s">
        <v>29</v>
      </c>
      <c r="B27" s="10">
        <f t="shared" si="0"/>
        <v>3899</v>
      </c>
      <c r="C27" s="10">
        <v>1129</v>
      </c>
      <c r="D27" s="10">
        <v>1146</v>
      </c>
      <c r="E27" s="10">
        <v>827</v>
      </c>
      <c r="F27" s="10">
        <v>797</v>
      </c>
    </row>
    <row r="28" spans="1:6" ht="15.75">
      <c r="A28" s="16" t="s">
        <v>30</v>
      </c>
      <c r="B28" s="10">
        <f t="shared" si="0"/>
        <v>6007</v>
      </c>
      <c r="C28" s="10">
        <v>1642</v>
      </c>
      <c r="D28" s="10">
        <v>1402</v>
      </c>
      <c r="E28" s="10">
        <v>1310</v>
      </c>
      <c r="F28" s="10">
        <v>1653</v>
      </c>
    </row>
    <row r="29" spans="1:6" ht="15.75">
      <c r="A29" s="16" t="s">
        <v>31</v>
      </c>
      <c r="B29" s="10">
        <f t="shared" si="0"/>
        <v>11490</v>
      </c>
      <c r="C29" s="10">
        <v>2791</v>
      </c>
      <c r="D29" s="10">
        <v>3196</v>
      </c>
      <c r="E29" s="10">
        <v>2618</v>
      </c>
      <c r="F29" s="10">
        <v>2885</v>
      </c>
    </row>
    <row r="30" spans="1:6" ht="15.75">
      <c r="A30" s="16" t="s">
        <v>32</v>
      </c>
      <c r="B30" s="10">
        <f t="shared" si="0"/>
        <v>6769</v>
      </c>
      <c r="C30" s="10">
        <v>2687</v>
      </c>
      <c r="D30" s="10">
        <v>2757</v>
      </c>
      <c r="E30" s="10">
        <v>711</v>
      </c>
      <c r="F30" s="10">
        <v>614</v>
      </c>
    </row>
    <row r="31" spans="1:6" ht="15.75">
      <c r="A31" s="16" t="s">
        <v>33</v>
      </c>
      <c r="B31" s="10">
        <f t="shared" si="0"/>
        <v>688</v>
      </c>
      <c r="C31" s="10">
        <v>119</v>
      </c>
      <c r="D31" s="10">
        <v>209</v>
      </c>
      <c r="E31" s="10">
        <v>209</v>
      </c>
      <c r="F31" s="10">
        <v>151</v>
      </c>
    </row>
    <row r="32" spans="1:6" ht="15.75">
      <c r="A32" s="16" t="s">
        <v>34</v>
      </c>
      <c r="B32" s="10">
        <f t="shared" si="0"/>
        <v>1297</v>
      </c>
      <c r="C32" s="10">
        <v>247</v>
      </c>
      <c r="D32" s="10">
        <v>397</v>
      </c>
      <c r="E32" s="10">
        <v>345</v>
      </c>
      <c r="F32" s="10">
        <v>308</v>
      </c>
    </row>
    <row r="33" spans="1:6" ht="15.75">
      <c r="A33" s="16" t="s">
        <v>35</v>
      </c>
      <c r="B33" s="10">
        <f t="shared" si="0"/>
        <v>2852</v>
      </c>
      <c r="C33" s="10">
        <v>703</v>
      </c>
      <c r="D33" s="10">
        <v>919</v>
      </c>
      <c r="E33" s="10">
        <v>684</v>
      </c>
      <c r="F33" s="10">
        <v>546</v>
      </c>
    </row>
    <row r="34" spans="1:6" ht="15.75">
      <c r="A34" s="16" t="s">
        <v>36</v>
      </c>
      <c r="B34" s="10">
        <f t="shared" si="0"/>
        <v>18914</v>
      </c>
      <c r="C34" s="10">
        <v>3902</v>
      </c>
      <c r="D34" s="10">
        <v>5192</v>
      </c>
      <c r="E34" s="10">
        <v>4680</v>
      </c>
      <c r="F34" s="10">
        <v>5140</v>
      </c>
    </row>
    <row r="35" spans="1:6" ht="15.75">
      <c r="A35" s="16" t="s">
        <v>37</v>
      </c>
      <c r="B35" s="10">
        <f t="shared" si="0"/>
        <v>160</v>
      </c>
      <c r="C35" s="10">
        <v>74</v>
      </c>
      <c r="D35" s="10">
        <v>54</v>
      </c>
      <c r="E35" s="10">
        <v>15</v>
      </c>
      <c r="F35" s="10">
        <v>17</v>
      </c>
    </row>
    <row r="36" spans="1:6" ht="15.75">
      <c r="A36" s="16" t="s">
        <v>38</v>
      </c>
      <c r="B36" s="10">
        <f t="shared" si="0"/>
        <v>233</v>
      </c>
      <c r="C36" s="10">
        <v>44</v>
      </c>
      <c r="D36" s="10">
        <v>50</v>
      </c>
      <c r="E36" s="10">
        <v>51</v>
      </c>
      <c r="F36" s="10">
        <v>88</v>
      </c>
    </row>
    <row r="37" spans="1:6" ht="15.75">
      <c r="A37" s="16" t="s">
        <v>39</v>
      </c>
      <c r="B37" s="10">
        <f t="shared" si="0"/>
        <v>10823</v>
      </c>
      <c r="C37" s="10">
        <v>2128</v>
      </c>
      <c r="D37" s="10">
        <v>2715</v>
      </c>
      <c r="E37" s="10">
        <v>2866</v>
      </c>
      <c r="F37" s="10">
        <v>3114</v>
      </c>
    </row>
    <row r="38" spans="1:6" ht="15.75">
      <c r="A38" s="16" t="s">
        <v>40</v>
      </c>
      <c r="B38" s="10">
        <f t="shared" si="0"/>
        <v>3345</v>
      </c>
      <c r="C38" s="10">
        <v>839</v>
      </c>
      <c r="D38" s="10">
        <v>1026</v>
      </c>
      <c r="E38" s="10">
        <v>754</v>
      </c>
      <c r="F38" s="10">
        <v>726</v>
      </c>
    </row>
    <row r="39" spans="1:6" ht="15.75">
      <c r="A39" s="16" t="s">
        <v>41</v>
      </c>
      <c r="B39" s="10">
        <f t="shared" si="0"/>
        <v>16745</v>
      </c>
      <c r="C39" s="10">
        <v>3025</v>
      </c>
      <c r="D39" s="10">
        <v>4738</v>
      </c>
      <c r="E39" s="10">
        <v>4355</v>
      </c>
      <c r="F39" s="10">
        <v>4627</v>
      </c>
    </row>
    <row r="40" spans="1:6" ht="15.75">
      <c r="A40" s="16" t="s">
        <v>42</v>
      </c>
      <c r="B40" s="10">
        <f t="shared" si="0"/>
        <v>5086</v>
      </c>
      <c r="C40" s="10">
        <v>1084</v>
      </c>
      <c r="D40" s="10">
        <v>1474</v>
      </c>
      <c r="E40" s="10">
        <v>1185</v>
      </c>
      <c r="F40" s="10">
        <v>1343</v>
      </c>
    </row>
    <row r="41" spans="1:6" ht="15.75">
      <c r="A41" s="16" t="s">
        <v>43</v>
      </c>
      <c r="B41" s="10">
        <f t="shared" si="0"/>
        <v>611</v>
      </c>
      <c r="C41" s="10">
        <v>118</v>
      </c>
      <c r="D41" s="10">
        <v>154</v>
      </c>
      <c r="E41" s="10">
        <v>149</v>
      </c>
      <c r="F41" s="10">
        <v>190</v>
      </c>
    </row>
    <row r="42" spans="1:6" ht="15.75">
      <c r="A42" s="16" t="s">
        <v>44</v>
      </c>
      <c r="B42" s="10">
        <f t="shared" si="0"/>
        <v>713</v>
      </c>
      <c r="C42" s="10">
        <v>198</v>
      </c>
      <c r="D42" s="10">
        <v>239</v>
      </c>
      <c r="E42" s="10">
        <v>159</v>
      </c>
      <c r="F42" s="10">
        <v>117</v>
      </c>
    </row>
    <row r="43" spans="1:6" ht="15.75">
      <c r="A43" s="16" t="s">
        <v>45</v>
      </c>
      <c r="B43" s="10">
        <f t="shared" si="0"/>
        <v>1435</v>
      </c>
      <c r="C43" s="10">
        <v>263</v>
      </c>
      <c r="D43" s="10">
        <v>439</v>
      </c>
      <c r="E43" s="10">
        <v>388</v>
      </c>
      <c r="F43" s="10">
        <v>345</v>
      </c>
    </row>
    <row r="44" spans="1:6" ht="15.75">
      <c r="A44" s="17" t="s">
        <v>46</v>
      </c>
      <c r="B44" s="13">
        <f>SUM(B$6:B43)</f>
        <v>188254</v>
      </c>
      <c r="C44" s="13">
        <f>SUM(C$6:C43)</f>
        <v>44403</v>
      </c>
      <c r="D44" s="13">
        <f>SUM(D$6:D43)</f>
        <v>53099</v>
      </c>
      <c r="E44" s="13">
        <f>SUM(E$6:E43)</f>
        <v>44722</v>
      </c>
      <c r="F44" s="13">
        <f>SUM(F$6:F43)</f>
        <v>46030</v>
      </c>
    </row>
  </sheetData>
  <mergeCells count="5">
    <mergeCell ref="A1:F1"/>
    <mergeCell ref="B3:B4"/>
    <mergeCell ref="C3:F3"/>
    <mergeCell ref="B2:F2"/>
    <mergeCell ref="A2:A4"/>
  </mergeCells>
  <pageMargins left="0.7" right="0.7" top="0.75" bottom="0.75" header="0.3" footer="0.3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72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>SUM(C9:F9)</f>
        <v>26</v>
      </c>
      <c r="C9" s="10"/>
      <c r="D9" s="10">
        <v>7</v>
      </c>
      <c r="E9" s="10">
        <v>6</v>
      </c>
      <c r="F9" s="10">
        <v>13</v>
      </c>
    </row>
    <row r="10" spans="1:6" ht="15.75">
      <c r="A10" s="16" t="s">
        <v>24</v>
      </c>
      <c r="B10" s="10">
        <f>SUM(C10:F10)</f>
        <v>210</v>
      </c>
      <c r="C10" s="10">
        <v>49</v>
      </c>
      <c r="D10" s="10">
        <v>60</v>
      </c>
      <c r="E10" s="10">
        <v>40</v>
      </c>
      <c r="F10" s="10">
        <v>61</v>
      </c>
    </row>
    <row r="11" spans="1:6" ht="15.75">
      <c r="A11" s="16" t="s">
        <v>31</v>
      </c>
      <c r="B11" s="10">
        <f>SUM(C11:F11)</f>
        <v>100</v>
      </c>
      <c r="C11" s="10">
        <v>1</v>
      </c>
      <c r="D11" s="10">
        <v>30</v>
      </c>
      <c r="E11" s="10">
        <v>10</v>
      </c>
      <c r="F11" s="10">
        <v>59</v>
      </c>
    </row>
    <row r="12" spans="1:6" ht="15.75">
      <c r="A12" s="16" t="s">
        <v>36</v>
      </c>
      <c r="B12" s="10">
        <f>SUM(C12:F12)</f>
        <v>770</v>
      </c>
      <c r="C12" s="10">
        <v>103</v>
      </c>
      <c r="D12" s="10">
        <v>200</v>
      </c>
      <c r="E12" s="10">
        <v>170</v>
      </c>
      <c r="F12" s="10">
        <v>297</v>
      </c>
    </row>
    <row r="13" spans="1:6" ht="15.75">
      <c r="A13" s="17" t="s">
        <v>46</v>
      </c>
      <c r="B13" s="13">
        <f>SUM(B$9:B12)</f>
        <v>1106</v>
      </c>
      <c r="C13" s="13">
        <f>SUM(C$9:C12)</f>
        <v>153</v>
      </c>
      <c r="D13" s="13">
        <f>SUM(D$9:D12)</f>
        <v>297</v>
      </c>
      <c r="E13" s="13">
        <f>SUM(E$9:E12)</f>
        <v>226</v>
      </c>
      <c r="F13" s="13">
        <f>SUM(F$9:F12)</f>
        <v>430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71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 t="shared" ref="B9:B15" si="0">SUM(C9:F9)</f>
        <v>722</v>
      </c>
      <c r="C9" s="10">
        <v>126</v>
      </c>
      <c r="D9" s="10">
        <v>199</v>
      </c>
      <c r="E9" s="10">
        <v>196</v>
      </c>
      <c r="F9" s="10">
        <v>201</v>
      </c>
    </row>
    <row r="10" spans="1:6" ht="15.75">
      <c r="A10" s="16" t="s">
        <v>24</v>
      </c>
      <c r="B10" s="10">
        <f t="shared" si="0"/>
        <v>252</v>
      </c>
      <c r="C10" s="10">
        <v>37</v>
      </c>
      <c r="D10" s="10">
        <v>71</v>
      </c>
      <c r="E10" s="10">
        <v>69</v>
      </c>
      <c r="F10" s="10">
        <v>75</v>
      </c>
    </row>
    <row r="11" spans="1:6" ht="15.75">
      <c r="A11" s="16" t="s">
        <v>31</v>
      </c>
      <c r="B11" s="10">
        <f t="shared" si="0"/>
        <v>93</v>
      </c>
      <c r="C11" s="10">
        <v>5</v>
      </c>
      <c r="D11" s="10">
        <v>24</v>
      </c>
      <c r="E11" s="10">
        <v>30</v>
      </c>
      <c r="F11" s="10">
        <v>34</v>
      </c>
    </row>
    <row r="12" spans="1:6" ht="15.75">
      <c r="A12" s="16" t="s">
        <v>36</v>
      </c>
      <c r="B12" s="10">
        <f t="shared" si="0"/>
        <v>614</v>
      </c>
      <c r="C12" s="10">
        <v>100</v>
      </c>
      <c r="D12" s="10">
        <v>174</v>
      </c>
      <c r="E12" s="10">
        <v>162</v>
      </c>
      <c r="F12" s="10">
        <v>178</v>
      </c>
    </row>
    <row r="13" spans="1:6" ht="15.75">
      <c r="A13" s="16" t="s">
        <v>39</v>
      </c>
      <c r="B13" s="10">
        <f t="shared" si="0"/>
        <v>147</v>
      </c>
      <c r="C13" s="10">
        <v>29</v>
      </c>
      <c r="D13" s="10">
        <v>39</v>
      </c>
      <c r="E13" s="10">
        <v>39</v>
      </c>
      <c r="F13" s="10">
        <v>40</v>
      </c>
    </row>
    <row r="14" spans="1:6" ht="15.75">
      <c r="A14" s="16" t="s">
        <v>40</v>
      </c>
      <c r="B14" s="10">
        <f t="shared" si="0"/>
        <v>274</v>
      </c>
      <c r="C14" s="10">
        <v>55</v>
      </c>
      <c r="D14" s="10">
        <v>73</v>
      </c>
      <c r="E14" s="10">
        <v>71</v>
      </c>
      <c r="F14" s="10">
        <v>75</v>
      </c>
    </row>
    <row r="15" spans="1:6" ht="15.75">
      <c r="A15" s="16" t="s">
        <v>41</v>
      </c>
      <c r="B15" s="10">
        <f t="shared" si="0"/>
        <v>588</v>
      </c>
      <c r="C15" s="10">
        <v>99</v>
      </c>
      <c r="D15" s="10">
        <v>164</v>
      </c>
      <c r="E15" s="10">
        <v>154</v>
      </c>
      <c r="F15" s="10">
        <v>171</v>
      </c>
    </row>
    <row r="16" spans="1:6" ht="15.75">
      <c r="A16" s="17" t="s">
        <v>46</v>
      </c>
      <c r="B16" s="13">
        <f>SUM(B$9:B15)</f>
        <v>2690</v>
      </c>
      <c r="C16" s="13">
        <f>SUM(C$9:C15)</f>
        <v>451</v>
      </c>
      <c r="D16" s="13">
        <f>SUM(D$9:D15)</f>
        <v>744</v>
      </c>
      <c r="E16" s="13">
        <f>SUM(E$9:E15)</f>
        <v>721</v>
      </c>
      <c r="F16" s="13">
        <f>SUM(F$9:F15)</f>
        <v>774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70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>SUM(C9:F9)</f>
        <v>90</v>
      </c>
      <c r="C9" s="10">
        <v>24</v>
      </c>
      <c r="D9" s="10">
        <v>24</v>
      </c>
      <c r="E9" s="10">
        <v>19</v>
      </c>
      <c r="F9" s="10">
        <v>23</v>
      </c>
    </row>
    <row r="10" spans="1:6" ht="15.75">
      <c r="A10" s="16" t="s">
        <v>24</v>
      </c>
      <c r="B10" s="10">
        <f>SUM(C10:F10)</f>
        <v>192</v>
      </c>
      <c r="C10" s="10">
        <v>42</v>
      </c>
      <c r="D10" s="10">
        <v>49</v>
      </c>
      <c r="E10" s="10">
        <v>50</v>
      </c>
      <c r="F10" s="10">
        <v>51</v>
      </c>
    </row>
    <row r="11" spans="1:6" ht="15.75">
      <c r="A11" s="16" t="s">
        <v>31</v>
      </c>
      <c r="B11" s="10">
        <f>SUM(C11:F11)</f>
        <v>80</v>
      </c>
      <c r="C11" s="10">
        <v>13</v>
      </c>
      <c r="D11" s="10">
        <v>23</v>
      </c>
      <c r="E11" s="10">
        <v>21</v>
      </c>
      <c r="F11" s="10">
        <v>23</v>
      </c>
    </row>
    <row r="12" spans="1:6" ht="15.75">
      <c r="A12" s="16" t="s">
        <v>36</v>
      </c>
      <c r="B12" s="10">
        <f>SUM(C12:F12)</f>
        <v>529</v>
      </c>
      <c r="C12" s="10">
        <v>115</v>
      </c>
      <c r="D12" s="10">
        <v>138</v>
      </c>
      <c r="E12" s="10">
        <v>136</v>
      </c>
      <c r="F12" s="10">
        <v>140</v>
      </c>
    </row>
    <row r="13" spans="1:6" ht="15.75">
      <c r="A13" s="16" t="s">
        <v>41</v>
      </c>
      <c r="B13" s="10">
        <f>SUM(C13:F13)</f>
        <v>384</v>
      </c>
      <c r="C13" s="10">
        <v>79</v>
      </c>
      <c r="D13" s="10">
        <v>102</v>
      </c>
      <c r="E13" s="10">
        <v>100</v>
      </c>
      <c r="F13" s="10">
        <v>103</v>
      </c>
    </row>
    <row r="14" spans="1:6" ht="15.75">
      <c r="A14" s="17" t="s">
        <v>46</v>
      </c>
      <c r="B14" s="13">
        <f>SUM(B$9:B13)</f>
        <v>1275</v>
      </c>
      <c r="C14" s="13">
        <f>SUM(C$9:C13)</f>
        <v>273</v>
      </c>
      <c r="D14" s="13">
        <f>SUM(D$9:D13)</f>
        <v>336</v>
      </c>
      <c r="E14" s="13">
        <f>SUM(E$9:E13)</f>
        <v>326</v>
      </c>
      <c r="F14" s="13">
        <f>SUM(F$9:F13)</f>
        <v>340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69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 t="shared" ref="B9:B16" si="0">SUM(C9:F9)</f>
        <v>659</v>
      </c>
      <c r="C9" s="10">
        <v>98</v>
      </c>
      <c r="D9" s="10">
        <v>206</v>
      </c>
      <c r="E9" s="10">
        <v>179</v>
      </c>
      <c r="F9" s="10">
        <v>176</v>
      </c>
    </row>
    <row r="10" spans="1:6" ht="15.75">
      <c r="A10" s="16" t="s">
        <v>20</v>
      </c>
      <c r="B10" s="10">
        <f t="shared" si="0"/>
        <v>431</v>
      </c>
      <c r="C10" s="10">
        <v>110</v>
      </c>
      <c r="D10" s="10">
        <v>111</v>
      </c>
      <c r="E10" s="10">
        <v>105</v>
      </c>
      <c r="F10" s="10">
        <v>105</v>
      </c>
    </row>
    <row r="11" spans="1:6" ht="15.75">
      <c r="A11" s="16" t="s">
        <v>21</v>
      </c>
      <c r="B11" s="10">
        <f t="shared" si="0"/>
        <v>430</v>
      </c>
      <c r="C11" s="10">
        <v>66</v>
      </c>
      <c r="D11" s="10">
        <v>119</v>
      </c>
      <c r="E11" s="10">
        <v>123</v>
      </c>
      <c r="F11" s="10">
        <v>122</v>
      </c>
    </row>
    <row r="12" spans="1:6" ht="15.75">
      <c r="A12" s="16" t="s">
        <v>24</v>
      </c>
      <c r="B12" s="10">
        <f t="shared" si="0"/>
        <v>611</v>
      </c>
      <c r="C12" s="10">
        <v>114</v>
      </c>
      <c r="D12" s="10">
        <v>163</v>
      </c>
      <c r="E12" s="10">
        <v>167</v>
      </c>
      <c r="F12" s="10">
        <v>167</v>
      </c>
    </row>
    <row r="13" spans="1:6" ht="15.75">
      <c r="A13" s="16" t="s">
        <v>31</v>
      </c>
      <c r="B13" s="10">
        <f t="shared" si="0"/>
        <v>583</v>
      </c>
      <c r="C13" s="10">
        <v>121</v>
      </c>
      <c r="D13" s="10">
        <v>151</v>
      </c>
      <c r="E13" s="10">
        <v>156</v>
      </c>
      <c r="F13" s="10">
        <v>155</v>
      </c>
    </row>
    <row r="14" spans="1:6" ht="15.75">
      <c r="A14" s="16" t="s">
        <v>36</v>
      </c>
      <c r="B14" s="10">
        <f t="shared" si="0"/>
        <v>986</v>
      </c>
      <c r="C14" s="10">
        <v>246</v>
      </c>
      <c r="D14" s="10">
        <v>280</v>
      </c>
      <c r="E14" s="10">
        <v>242</v>
      </c>
      <c r="F14" s="10">
        <v>218</v>
      </c>
    </row>
    <row r="15" spans="1:6" ht="15.75">
      <c r="A15" s="16" t="s">
        <v>39</v>
      </c>
      <c r="B15" s="10">
        <f t="shared" si="0"/>
        <v>380</v>
      </c>
      <c r="C15" s="10">
        <v>88</v>
      </c>
      <c r="D15" s="10">
        <v>90</v>
      </c>
      <c r="E15" s="10">
        <v>101</v>
      </c>
      <c r="F15" s="10">
        <v>101</v>
      </c>
    </row>
    <row r="16" spans="1:6" ht="15.75">
      <c r="A16" s="16" t="s">
        <v>41</v>
      </c>
      <c r="B16" s="10">
        <f t="shared" si="0"/>
        <v>871</v>
      </c>
      <c r="C16" s="10">
        <v>112</v>
      </c>
      <c r="D16" s="10">
        <v>245</v>
      </c>
      <c r="E16" s="10">
        <v>254</v>
      </c>
      <c r="F16" s="10">
        <v>260</v>
      </c>
    </row>
    <row r="17" spans="1:6" ht="15.75">
      <c r="A17" s="17" t="s">
        <v>46</v>
      </c>
      <c r="B17" s="13">
        <f>SUM(B$9:B16)</f>
        <v>4951</v>
      </c>
      <c r="C17" s="13">
        <f>SUM(C$9:C16)</f>
        <v>955</v>
      </c>
      <c r="D17" s="13">
        <f>SUM(D$9:D16)</f>
        <v>1365</v>
      </c>
      <c r="E17" s="13">
        <f>SUM(E$9:E16)</f>
        <v>1327</v>
      </c>
      <c r="F17" s="13">
        <f>SUM(F$9:F16)</f>
        <v>1304</v>
      </c>
    </row>
    <row r="22" spans="1:6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68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>SUM(C9:F9)</f>
        <v>42</v>
      </c>
      <c r="C9" s="10">
        <v>10</v>
      </c>
      <c r="D9" s="10">
        <v>10</v>
      </c>
      <c r="E9" s="10">
        <v>10</v>
      </c>
      <c r="F9" s="10">
        <v>12</v>
      </c>
    </row>
    <row r="10" spans="1:6" ht="15.75">
      <c r="A10" s="16" t="s">
        <v>24</v>
      </c>
      <c r="B10" s="10">
        <f>SUM(C10:F10)</f>
        <v>114</v>
      </c>
      <c r="C10" s="10">
        <v>16</v>
      </c>
      <c r="D10" s="10">
        <v>28</v>
      </c>
      <c r="E10" s="10">
        <v>28</v>
      </c>
      <c r="F10" s="10">
        <v>42</v>
      </c>
    </row>
    <row r="11" spans="1:6" ht="15.75">
      <c r="A11" s="16" t="s">
        <v>31</v>
      </c>
      <c r="B11" s="10">
        <f>SUM(C11:F11)</f>
        <v>265</v>
      </c>
      <c r="C11" s="10">
        <v>34</v>
      </c>
      <c r="D11" s="10">
        <v>66</v>
      </c>
      <c r="E11" s="10">
        <v>66</v>
      </c>
      <c r="F11" s="10">
        <v>99</v>
      </c>
    </row>
    <row r="12" spans="1:6" ht="15.75">
      <c r="A12" s="16" t="s">
        <v>36</v>
      </c>
      <c r="B12" s="10">
        <f>SUM(C12:F12)</f>
        <v>490</v>
      </c>
      <c r="C12" s="10">
        <v>101</v>
      </c>
      <c r="D12" s="10">
        <v>122</v>
      </c>
      <c r="E12" s="10">
        <v>122</v>
      </c>
      <c r="F12" s="10">
        <v>145</v>
      </c>
    </row>
    <row r="13" spans="1:6" ht="15.75">
      <c r="A13" s="16" t="s">
        <v>41</v>
      </c>
      <c r="B13" s="10">
        <f>SUM(C13:F13)</f>
        <v>454</v>
      </c>
      <c r="C13" s="10">
        <v>64</v>
      </c>
      <c r="D13" s="10">
        <v>113</v>
      </c>
      <c r="E13" s="10">
        <v>113</v>
      </c>
      <c r="F13" s="10">
        <v>164</v>
      </c>
    </row>
    <row r="14" spans="1:6" ht="15.75">
      <c r="A14" s="17" t="s">
        <v>46</v>
      </c>
      <c r="B14" s="13">
        <f>SUM(B$9:B13)</f>
        <v>1365</v>
      </c>
      <c r="C14" s="13">
        <f>SUM(C$9:C13)</f>
        <v>225</v>
      </c>
      <c r="D14" s="13">
        <f>SUM(D$9:D13)</f>
        <v>339</v>
      </c>
      <c r="E14" s="13">
        <f>SUM(E$9:E13)</f>
        <v>339</v>
      </c>
      <c r="F14" s="13">
        <f>SUM(F$9:F13)</f>
        <v>462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67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 t="shared" ref="B9:B15" si="0">SUM(C9:F9)</f>
        <v>147</v>
      </c>
      <c r="C9" s="10">
        <v>20</v>
      </c>
      <c r="D9" s="10">
        <v>42</v>
      </c>
      <c r="E9" s="10">
        <v>43</v>
      </c>
      <c r="F9" s="10">
        <v>42</v>
      </c>
    </row>
    <row r="10" spans="1:6" ht="15.75">
      <c r="A10" s="16" t="s">
        <v>18</v>
      </c>
      <c r="B10" s="10">
        <f t="shared" si="0"/>
        <v>27</v>
      </c>
      <c r="C10" s="10">
        <v>3</v>
      </c>
      <c r="D10" s="10">
        <v>9</v>
      </c>
      <c r="E10" s="10">
        <v>10</v>
      </c>
      <c r="F10" s="10">
        <v>5</v>
      </c>
    </row>
    <row r="11" spans="1:6" ht="15.75">
      <c r="A11" s="16" t="s">
        <v>20</v>
      </c>
      <c r="B11" s="10">
        <f t="shared" si="0"/>
        <v>175</v>
      </c>
      <c r="C11" s="10">
        <v>47</v>
      </c>
      <c r="D11" s="10">
        <v>50</v>
      </c>
      <c r="E11" s="10">
        <v>32</v>
      </c>
      <c r="F11" s="10">
        <v>46</v>
      </c>
    </row>
    <row r="12" spans="1:6" ht="15.75">
      <c r="A12" s="16" t="s">
        <v>24</v>
      </c>
      <c r="B12" s="10">
        <f t="shared" si="0"/>
        <v>230</v>
      </c>
      <c r="C12" s="10">
        <v>46</v>
      </c>
      <c r="D12" s="10">
        <v>66</v>
      </c>
      <c r="E12" s="10">
        <v>66</v>
      </c>
      <c r="F12" s="10">
        <v>52</v>
      </c>
    </row>
    <row r="13" spans="1:6" ht="15.75">
      <c r="A13" s="16" t="s">
        <v>31</v>
      </c>
      <c r="B13" s="10">
        <f t="shared" si="0"/>
        <v>179</v>
      </c>
      <c r="C13" s="10">
        <v>37</v>
      </c>
      <c r="D13" s="10">
        <v>56</v>
      </c>
      <c r="E13" s="10">
        <v>36</v>
      </c>
      <c r="F13" s="10">
        <v>50</v>
      </c>
    </row>
    <row r="14" spans="1:6" ht="15.75">
      <c r="A14" s="16" t="s">
        <v>36</v>
      </c>
      <c r="B14" s="10">
        <f t="shared" si="0"/>
        <v>526</v>
      </c>
      <c r="C14" s="10">
        <v>96</v>
      </c>
      <c r="D14" s="10">
        <v>155</v>
      </c>
      <c r="E14" s="10">
        <v>143</v>
      </c>
      <c r="F14" s="10">
        <v>132</v>
      </c>
    </row>
    <row r="15" spans="1:6" ht="15.75">
      <c r="A15" s="16" t="s">
        <v>41</v>
      </c>
      <c r="B15" s="10">
        <f t="shared" si="0"/>
        <v>558</v>
      </c>
      <c r="C15" s="10">
        <v>51</v>
      </c>
      <c r="D15" s="10">
        <v>170</v>
      </c>
      <c r="E15" s="10">
        <v>150</v>
      </c>
      <c r="F15" s="10">
        <v>187</v>
      </c>
    </row>
    <row r="16" spans="1:6" ht="15.75">
      <c r="A16" s="17" t="s">
        <v>46</v>
      </c>
      <c r="B16" s="13">
        <f>SUM(B$9:B15)</f>
        <v>1842</v>
      </c>
      <c r="C16" s="13">
        <f>SUM(C$9:C15)</f>
        <v>300</v>
      </c>
      <c r="D16" s="13">
        <f>SUM(D$9:D15)</f>
        <v>548</v>
      </c>
      <c r="E16" s="13">
        <f>SUM(E$9:E15)</f>
        <v>480</v>
      </c>
      <c r="F16" s="13">
        <f>SUM(F$9:F15)</f>
        <v>514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66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 t="shared" ref="B9:B16" si="0">SUM(C9:F9)</f>
        <v>796</v>
      </c>
      <c r="C9" s="10">
        <v>138</v>
      </c>
      <c r="D9" s="10">
        <v>219</v>
      </c>
      <c r="E9" s="10">
        <v>219</v>
      </c>
      <c r="F9" s="10">
        <v>220</v>
      </c>
    </row>
    <row r="10" spans="1:6" ht="15.75">
      <c r="A10" s="16" t="s">
        <v>20</v>
      </c>
      <c r="B10" s="10">
        <f t="shared" si="0"/>
        <v>420</v>
      </c>
      <c r="C10" s="10">
        <v>94</v>
      </c>
      <c r="D10" s="10">
        <v>96</v>
      </c>
      <c r="E10" s="10">
        <v>115</v>
      </c>
      <c r="F10" s="10">
        <v>115</v>
      </c>
    </row>
    <row r="11" spans="1:6" ht="15.75">
      <c r="A11" s="16" t="s">
        <v>21</v>
      </c>
      <c r="B11" s="10">
        <f t="shared" si="0"/>
        <v>330</v>
      </c>
      <c r="C11" s="10">
        <v>48</v>
      </c>
      <c r="D11" s="10">
        <v>93</v>
      </c>
      <c r="E11" s="10">
        <v>93</v>
      </c>
      <c r="F11" s="10">
        <v>96</v>
      </c>
    </row>
    <row r="12" spans="1:6" ht="15.75">
      <c r="A12" s="16" t="s">
        <v>24</v>
      </c>
      <c r="B12" s="10">
        <f t="shared" si="0"/>
        <v>450</v>
      </c>
      <c r="C12" s="10">
        <v>87</v>
      </c>
      <c r="D12" s="10">
        <v>120</v>
      </c>
      <c r="E12" s="10">
        <v>120</v>
      </c>
      <c r="F12" s="10">
        <v>123</v>
      </c>
    </row>
    <row r="13" spans="1:6" ht="15.75">
      <c r="A13" s="16" t="s">
        <v>31</v>
      </c>
      <c r="B13" s="10">
        <f t="shared" si="0"/>
        <v>380</v>
      </c>
      <c r="C13" s="10">
        <v>79</v>
      </c>
      <c r="D13" s="10">
        <v>100</v>
      </c>
      <c r="E13" s="10">
        <v>100</v>
      </c>
      <c r="F13" s="10">
        <v>101</v>
      </c>
    </row>
    <row r="14" spans="1:6" ht="15.75">
      <c r="A14" s="16" t="s">
        <v>36</v>
      </c>
      <c r="B14" s="10">
        <f t="shared" si="0"/>
        <v>470</v>
      </c>
      <c r="C14" s="10">
        <v>92</v>
      </c>
      <c r="D14" s="10">
        <v>125</v>
      </c>
      <c r="E14" s="10">
        <v>125</v>
      </c>
      <c r="F14" s="10">
        <v>128</v>
      </c>
    </row>
    <row r="15" spans="1:6" ht="15.75">
      <c r="A15" s="16" t="s">
        <v>39</v>
      </c>
      <c r="B15" s="10">
        <f t="shared" si="0"/>
        <v>510</v>
      </c>
      <c r="C15" s="10">
        <v>105</v>
      </c>
      <c r="D15" s="10">
        <v>134</v>
      </c>
      <c r="E15" s="10">
        <v>134</v>
      </c>
      <c r="F15" s="10">
        <v>137</v>
      </c>
    </row>
    <row r="16" spans="1:6" ht="15.75">
      <c r="A16" s="16" t="s">
        <v>41</v>
      </c>
      <c r="B16" s="10">
        <f t="shared" si="0"/>
        <v>840</v>
      </c>
      <c r="C16" s="10">
        <v>176</v>
      </c>
      <c r="D16" s="10">
        <v>221</v>
      </c>
      <c r="E16" s="10">
        <v>221</v>
      </c>
      <c r="F16" s="10">
        <v>222</v>
      </c>
    </row>
    <row r="17" spans="1:6" ht="15.75">
      <c r="A17" s="17" t="s">
        <v>46</v>
      </c>
      <c r="B17" s="13">
        <f>SUM(B$9:B16)</f>
        <v>4196</v>
      </c>
      <c r="C17" s="13">
        <f>SUM(C$9:C16)</f>
        <v>819</v>
      </c>
      <c r="D17" s="13">
        <f>SUM(D$9:D16)</f>
        <v>1108</v>
      </c>
      <c r="E17" s="13">
        <f>SUM(E$9:E16)</f>
        <v>1127</v>
      </c>
      <c r="F17" s="13">
        <f>SUM(F$9:F16)</f>
        <v>1142</v>
      </c>
    </row>
    <row r="22" spans="1:6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65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>SUM(C9:F9)</f>
        <v>84</v>
      </c>
      <c r="C9" s="10">
        <v>2</v>
      </c>
      <c r="D9" s="10">
        <v>27</v>
      </c>
      <c r="E9" s="10">
        <v>27</v>
      </c>
      <c r="F9" s="10">
        <v>28</v>
      </c>
    </row>
    <row r="10" spans="1:6" ht="15.75">
      <c r="A10" s="16" t="s">
        <v>24</v>
      </c>
      <c r="B10" s="10">
        <f>SUM(C10:F10)</f>
        <v>180</v>
      </c>
      <c r="C10" s="10">
        <v>35</v>
      </c>
      <c r="D10" s="10">
        <v>49</v>
      </c>
      <c r="E10" s="10">
        <v>48</v>
      </c>
      <c r="F10" s="10">
        <v>48</v>
      </c>
    </row>
    <row r="11" spans="1:6" ht="15.75">
      <c r="A11" s="16" t="s">
        <v>31</v>
      </c>
      <c r="B11" s="10">
        <f>SUM(C11:F11)</f>
        <v>50</v>
      </c>
      <c r="C11" s="10">
        <v>6</v>
      </c>
      <c r="D11" s="10">
        <v>15</v>
      </c>
      <c r="E11" s="10">
        <v>14</v>
      </c>
      <c r="F11" s="10">
        <v>15</v>
      </c>
    </row>
    <row r="12" spans="1:6" ht="15.75">
      <c r="A12" s="16" t="s">
        <v>36</v>
      </c>
      <c r="B12" s="10">
        <f>SUM(C12:F12)</f>
        <v>386</v>
      </c>
      <c r="C12" s="10">
        <v>93</v>
      </c>
      <c r="D12" s="10">
        <v>96</v>
      </c>
      <c r="E12" s="10">
        <v>98</v>
      </c>
      <c r="F12" s="10">
        <v>99</v>
      </c>
    </row>
    <row r="13" spans="1:6" ht="15.75">
      <c r="A13" s="16" t="s">
        <v>41</v>
      </c>
      <c r="B13" s="10">
        <f>SUM(C13:F13)</f>
        <v>480</v>
      </c>
      <c r="C13" s="10">
        <v>69</v>
      </c>
      <c r="D13" s="10">
        <v>129</v>
      </c>
      <c r="E13" s="10">
        <v>141</v>
      </c>
      <c r="F13" s="10">
        <v>141</v>
      </c>
    </row>
    <row r="14" spans="1:6" ht="15.75">
      <c r="A14" s="17" t="s">
        <v>46</v>
      </c>
      <c r="B14" s="13">
        <f>SUM(B$9:B13)</f>
        <v>1180</v>
      </c>
      <c r="C14" s="13">
        <f>SUM(C$9:C13)</f>
        <v>205</v>
      </c>
      <c r="D14" s="13">
        <f>SUM(D$9:D13)</f>
        <v>316</v>
      </c>
      <c r="E14" s="13">
        <f>SUM(E$9:E13)</f>
        <v>328</v>
      </c>
      <c r="F14" s="13">
        <f>SUM(F$9:F13)</f>
        <v>331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64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 t="shared" ref="B9:B14" si="0">SUM(C9:F9)</f>
        <v>287</v>
      </c>
      <c r="C9" s="10">
        <v>33</v>
      </c>
      <c r="D9" s="10">
        <v>84</v>
      </c>
      <c r="E9" s="10">
        <v>74</v>
      </c>
      <c r="F9" s="10">
        <v>96</v>
      </c>
    </row>
    <row r="10" spans="1:6" ht="15.75">
      <c r="A10" s="16" t="s">
        <v>24</v>
      </c>
      <c r="B10" s="10">
        <f t="shared" si="0"/>
        <v>336</v>
      </c>
      <c r="C10" s="10">
        <v>61</v>
      </c>
      <c r="D10" s="10">
        <v>90</v>
      </c>
      <c r="E10" s="10">
        <v>76</v>
      </c>
      <c r="F10" s="10">
        <v>109</v>
      </c>
    </row>
    <row r="11" spans="1:6" ht="15.75">
      <c r="A11" s="16" t="s">
        <v>31</v>
      </c>
      <c r="B11" s="10">
        <f t="shared" si="0"/>
        <v>280</v>
      </c>
      <c r="C11" s="10"/>
      <c r="D11" s="10">
        <v>93</v>
      </c>
      <c r="E11" s="10">
        <v>82</v>
      </c>
      <c r="F11" s="10">
        <v>105</v>
      </c>
    </row>
    <row r="12" spans="1:6" ht="15.75">
      <c r="A12" s="16" t="s">
        <v>36</v>
      </c>
      <c r="B12" s="10">
        <f t="shared" si="0"/>
        <v>566</v>
      </c>
      <c r="C12" s="10">
        <v>88</v>
      </c>
      <c r="D12" s="10">
        <v>160</v>
      </c>
      <c r="E12" s="10">
        <v>135</v>
      </c>
      <c r="F12" s="10">
        <v>183</v>
      </c>
    </row>
    <row r="13" spans="1:6" ht="15.75">
      <c r="A13" s="16" t="s">
        <v>39</v>
      </c>
      <c r="B13" s="10">
        <f t="shared" si="0"/>
        <v>219</v>
      </c>
      <c r="C13" s="10">
        <v>17</v>
      </c>
      <c r="D13" s="10">
        <v>69</v>
      </c>
      <c r="E13" s="10">
        <v>58</v>
      </c>
      <c r="F13" s="10">
        <v>75</v>
      </c>
    </row>
    <row r="14" spans="1:6" ht="15.75">
      <c r="A14" s="16" t="s">
        <v>41</v>
      </c>
      <c r="B14" s="10">
        <f t="shared" si="0"/>
        <v>638</v>
      </c>
      <c r="C14" s="10">
        <v>59</v>
      </c>
      <c r="D14" s="10">
        <v>195</v>
      </c>
      <c r="E14" s="10">
        <v>165</v>
      </c>
      <c r="F14" s="10">
        <v>219</v>
      </c>
    </row>
    <row r="15" spans="1:6" ht="15.75">
      <c r="A15" s="17" t="s">
        <v>46</v>
      </c>
      <c r="B15" s="13">
        <f>SUM(B$9:B14)</f>
        <v>2326</v>
      </c>
      <c r="C15" s="13">
        <f>SUM(C$9:C14)</f>
        <v>258</v>
      </c>
      <c r="D15" s="13">
        <f>SUM(D$9:D14)</f>
        <v>691</v>
      </c>
      <c r="E15" s="13">
        <f>SUM(E$9:E14)</f>
        <v>590</v>
      </c>
      <c r="F15" s="13">
        <f>SUM(F$9:F14)</f>
        <v>787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63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>SUM(C9:F9)</f>
        <v>190</v>
      </c>
      <c r="C9" s="10">
        <v>41</v>
      </c>
      <c r="D9" s="10">
        <v>50</v>
      </c>
      <c r="E9" s="10">
        <v>48</v>
      </c>
      <c r="F9" s="10">
        <v>51</v>
      </c>
    </row>
    <row r="10" spans="1:6" ht="15.75">
      <c r="A10" s="16" t="s">
        <v>24</v>
      </c>
      <c r="B10" s="10">
        <f>SUM(C10:F10)</f>
        <v>190</v>
      </c>
      <c r="C10" s="10">
        <v>21</v>
      </c>
      <c r="D10" s="10">
        <v>52</v>
      </c>
      <c r="E10" s="10">
        <v>58</v>
      </c>
      <c r="F10" s="10">
        <v>59</v>
      </c>
    </row>
    <row r="11" spans="1:6" ht="15.75">
      <c r="A11" s="16" t="s">
        <v>36</v>
      </c>
      <c r="B11" s="10">
        <f>SUM(C11:F11)</f>
        <v>542</v>
      </c>
      <c r="C11" s="10">
        <v>64</v>
      </c>
      <c r="D11" s="10">
        <v>159</v>
      </c>
      <c r="E11" s="10">
        <v>159</v>
      </c>
      <c r="F11" s="10">
        <v>160</v>
      </c>
    </row>
    <row r="12" spans="1:6" ht="15.75">
      <c r="A12" s="16" t="s">
        <v>39</v>
      </c>
      <c r="B12" s="10">
        <f>SUM(C12:F12)</f>
        <v>150</v>
      </c>
      <c r="C12" s="10">
        <v>26</v>
      </c>
      <c r="D12" s="10">
        <v>40</v>
      </c>
      <c r="E12" s="10">
        <v>39</v>
      </c>
      <c r="F12" s="10">
        <v>45</v>
      </c>
    </row>
    <row r="13" spans="1:6" ht="15.75">
      <c r="A13" s="16" t="s">
        <v>41</v>
      </c>
      <c r="B13" s="10">
        <f>SUM(C13:F13)</f>
        <v>570</v>
      </c>
      <c r="C13" s="10">
        <v>85</v>
      </c>
      <c r="D13" s="10">
        <v>161</v>
      </c>
      <c r="E13" s="10">
        <v>162</v>
      </c>
      <c r="F13" s="10">
        <v>162</v>
      </c>
    </row>
    <row r="14" spans="1:6" ht="15.75">
      <c r="A14" s="17" t="s">
        <v>46</v>
      </c>
      <c r="B14" s="13">
        <f>SUM(B$9:B13)</f>
        <v>1642</v>
      </c>
      <c r="C14" s="13">
        <f>SUM(C$9:C13)</f>
        <v>237</v>
      </c>
      <c r="D14" s="13">
        <f>SUM(D$9:D13)</f>
        <v>462</v>
      </c>
      <c r="E14" s="13">
        <f>SUM(E$9:E13)</f>
        <v>466</v>
      </c>
      <c r="F14" s="13">
        <f>SUM(F$9:F13)</f>
        <v>477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9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107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 t="shared" ref="B9:B28" si="0">SUM(C9:F9)</f>
        <v>5598</v>
      </c>
      <c r="C9" s="10">
        <v>1560</v>
      </c>
      <c r="D9" s="10">
        <v>1698</v>
      </c>
      <c r="E9" s="10">
        <v>1203</v>
      </c>
      <c r="F9" s="10">
        <v>1137</v>
      </c>
    </row>
    <row r="10" spans="1:6" ht="15.75">
      <c r="A10" s="16" t="s">
        <v>10</v>
      </c>
      <c r="B10" s="10">
        <f t="shared" si="0"/>
        <v>277</v>
      </c>
      <c r="C10" s="10">
        <v>72</v>
      </c>
      <c r="D10" s="10">
        <v>85</v>
      </c>
      <c r="E10" s="10">
        <v>59</v>
      </c>
      <c r="F10" s="10">
        <v>61</v>
      </c>
    </row>
    <row r="11" spans="1:6" ht="15.75">
      <c r="A11" s="16" t="s">
        <v>11</v>
      </c>
      <c r="B11" s="10">
        <f t="shared" si="0"/>
        <v>630</v>
      </c>
      <c r="C11" s="10">
        <v>157</v>
      </c>
      <c r="D11" s="10">
        <v>261</v>
      </c>
      <c r="E11" s="10">
        <v>126</v>
      </c>
      <c r="F11" s="10">
        <v>86</v>
      </c>
    </row>
    <row r="12" spans="1:6" ht="15.75">
      <c r="A12" s="16" t="s">
        <v>12</v>
      </c>
      <c r="B12" s="10">
        <f t="shared" si="0"/>
        <v>212</v>
      </c>
      <c r="C12" s="10">
        <v>159</v>
      </c>
      <c r="D12" s="10">
        <v>11</v>
      </c>
      <c r="E12" s="10">
        <v>17</v>
      </c>
      <c r="F12" s="10">
        <v>25</v>
      </c>
    </row>
    <row r="13" spans="1:6" ht="15.75">
      <c r="A13" s="16" t="s">
        <v>21</v>
      </c>
      <c r="B13" s="10">
        <f t="shared" si="0"/>
        <v>1040</v>
      </c>
      <c r="C13" s="10">
        <v>375</v>
      </c>
      <c r="D13" s="10">
        <v>340</v>
      </c>
      <c r="E13" s="10">
        <v>196</v>
      </c>
      <c r="F13" s="10">
        <v>129</v>
      </c>
    </row>
    <row r="14" spans="1:6" ht="15.75">
      <c r="A14" s="16" t="s">
        <v>24</v>
      </c>
      <c r="B14" s="10">
        <f t="shared" si="0"/>
        <v>879</v>
      </c>
      <c r="C14" s="10">
        <v>233</v>
      </c>
      <c r="D14" s="10">
        <v>320</v>
      </c>
      <c r="E14" s="10">
        <v>195</v>
      </c>
      <c r="F14" s="10">
        <v>131</v>
      </c>
    </row>
    <row r="15" spans="1:6" ht="15.75">
      <c r="A15" s="16" t="s">
        <v>25</v>
      </c>
      <c r="B15" s="10">
        <f t="shared" si="0"/>
        <v>1510</v>
      </c>
      <c r="C15" s="10">
        <v>400</v>
      </c>
      <c r="D15" s="10">
        <v>512</v>
      </c>
      <c r="E15" s="10">
        <v>322</v>
      </c>
      <c r="F15" s="10">
        <v>276</v>
      </c>
    </row>
    <row r="16" spans="1:6" ht="15.75">
      <c r="A16" s="16" t="s">
        <v>26</v>
      </c>
      <c r="B16" s="10">
        <f t="shared" si="0"/>
        <v>295</v>
      </c>
      <c r="C16" s="10">
        <v>82</v>
      </c>
      <c r="D16" s="10">
        <v>101</v>
      </c>
      <c r="E16" s="10">
        <v>61</v>
      </c>
      <c r="F16" s="10">
        <v>51</v>
      </c>
    </row>
    <row r="17" spans="1:6" ht="15.75">
      <c r="A17" s="16" t="s">
        <v>27</v>
      </c>
      <c r="B17" s="10">
        <f t="shared" si="0"/>
        <v>468</v>
      </c>
      <c r="C17" s="10">
        <v>92</v>
      </c>
      <c r="D17" s="10">
        <v>170</v>
      </c>
      <c r="E17" s="10">
        <v>128</v>
      </c>
      <c r="F17" s="10">
        <v>78</v>
      </c>
    </row>
    <row r="18" spans="1:6" ht="15.75">
      <c r="A18" s="16" t="s">
        <v>28</v>
      </c>
      <c r="B18" s="10">
        <f t="shared" si="0"/>
        <v>672</v>
      </c>
      <c r="C18" s="10">
        <v>40</v>
      </c>
      <c r="D18" s="10">
        <v>255</v>
      </c>
      <c r="E18" s="10">
        <v>207</v>
      </c>
      <c r="F18" s="10">
        <v>170</v>
      </c>
    </row>
    <row r="19" spans="1:6" ht="15.75">
      <c r="A19" s="16" t="s">
        <v>29</v>
      </c>
      <c r="B19" s="10">
        <f t="shared" si="0"/>
        <v>1175</v>
      </c>
      <c r="C19" s="10">
        <v>321</v>
      </c>
      <c r="D19" s="10">
        <v>428</v>
      </c>
      <c r="E19" s="10">
        <v>234</v>
      </c>
      <c r="F19" s="10">
        <v>192</v>
      </c>
    </row>
    <row r="20" spans="1:6" ht="15.75">
      <c r="A20" s="16" t="s">
        <v>32</v>
      </c>
      <c r="B20" s="10">
        <f t="shared" si="0"/>
        <v>580</v>
      </c>
      <c r="C20" s="10">
        <v>165</v>
      </c>
      <c r="D20" s="10">
        <v>222</v>
      </c>
      <c r="E20" s="10">
        <v>138</v>
      </c>
      <c r="F20" s="10">
        <v>55</v>
      </c>
    </row>
    <row r="21" spans="1:6" ht="15.75">
      <c r="A21" s="16" t="s">
        <v>34</v>
      </c>
      <c r="B21" s="10">
        <f t="shared" si="0"/>
        <v>828</v>
      </c>
      <c r="C21" s="10">
        <v>157</v>
      </c>
      <c r="D21" s="10">
        <v>283</v>
      </c>
      <c r="E21" s="10">
        <v>213</v>
      </c>
      <c r="F21" s="10">
        <v>175</v>
      </c>
    </row>
    <row r="22" spans="1:6" ht="15.75">
      <c r="A22" s="16" t="s">
        <v>35</v>
      </c>
      <c r="B22" s="10">
        <f t="shared" si="0"/>
        <v>1231</v>
      </c>
      <c r="C22" s="10">
        <v>355</v>
      </c>
      <c r="D22" s="10">
        <v>422</v>
      </c>
      <c r="E22" s="10">
        <v>278</v>
      </c>
      <c r="F22" s="10">
        <v>176</v>
      </c>
    </row>
    <row r="23" spans="1:6" ht="15.75">
      <c r="A23" s="16" t="s">
        <v>39</v>
      </c>
      <c r="B23" s="10">
        <f t="shared" si="0"/>
        <v>1492</v>
      </c>
      <c r="C23" s="10">
        <v>457</v>
      </c>
      <c r="D23" s="10">
        <v>577</v>
      </c>
      <c r="E23" s="10">
        <v>276</v>
      </c>
      <c r="F23" s="10">
        <v>182</v>
      </c>
    </row>
    <row r="24" spans="1:6" ht="15.75">
      <c r="A24" s="16" t="s">
        <v>40</v>
      </c>
      <c r="B24" s="10">
        <f t="shared" si="0"/>
        <v>1107</v>
      </c>
      <c r="C24" s="10">
        <v>313</v>
      </c>
      <c r="D24" s="10">
        <v>466</v>
      </c>
      <c r="E24" s="10">
        <v>201</v>
      </c>
      <c r="F24" s="10">
        <v>127</v>
      </c>
    </row>
    <row r="25" spans="1:6" ht="15.75">
      <c r="A25" s="16" t="s">
        <v>41</v>
      </c>
      <c r="B25" s="10">
        <f t="shared" si="0"/>
        <v>352</v>
      </c>
      <c r="C25" s="10">
        <v>110</v>
      </c>
      <c r="D25" s="10">
        <v>83</v>
      </c>
      <c r="E25" s="10">
        <v>76</v>
      </c>
      <c r="F25" s="10">
        <v>83</v>
      </c>
    </row>
    <row r="26" spans="1:6" ht="15.75">
      <c r="A26" s="16" t="s">
        <v>42</v>
      </c>
      <c r="B26" s="10">
        <f t="shared" si="0"/>
        <v>1559</v>
      </c>
      <c r="C26" s="10">
        <v>518</v>
      </c>
      <c r="D26" s="10">
        <v>686</v>
      </c>
      <c r="E26" s="10">
        <v>224</v>
      </c>
      <c r="F26" s="10">
        <v>131</v>
      </c>
    </row>
    <row r="27" spans="1:6" ht="15.75">
      <c r="A27" s="16" t="s">
        <v>44</v>
      </c>
      <c r="B27" s="10">
        <f t="shared" si="0"/>
        <v>713</v>
      </c>
      <c r="C27" s="10">
        <v>198</v>
      </c>
      <c r="D27" s="10">
        <v>239</v>
      </c>
      <c r="E27" s="10">
        <v>159</v>
      </c>
      <c r="F27" s="10">
        <v>117</v>
      </c>
    </row>
    <row r="28" spans="1:6" ht="15.75">
      <c r="A28" s="16" t="s">
        <v>45</v>
      </c>
      <c r="B28" s="10">
        <f t="shared" si="0"/>
        <v>692</v>
      </c>
      <c r="C28" s="10">
        <v>144</v>
      </c>
      <c r="D28" s="10">
        <v>206</v>
      </c>
      <c r="E28" s="10">
        <v>180</v>
      </c>
      <c r="F28" s="10">
        <v>162</v>
      </c>
    </row>
    <row r="29" spans="1:6" ht="15.75">
      <c r="A29" s="17" t="s">
        <v>46</v>
      </c>
      <c r="B29" s="13">
        <f>SUM(B$9:B28)</f>
        <v>21310</v>
      </c>
      <c r="C29" s="13">
        <f>SUM(C$9:C28)</f>
        <v>5908</v>
      </c>
      <c r="D29" s="13">
        <f>SUM(D$9:D28)</f>
        <v>7365</v>
      </c>
      <c r="E29" s="13">
        <f>SUM(E$9:E28)</f>
        <v>4493</v>
      </c>
      <c r="F29" s="13">
        <f>SUM(F$9:F28)</f>
        <v>3544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62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>SUM(C9:F9)</f>
        <v>372</v>
      </c>
      <c r="C9" s="10">
        <v>44</v>
      </c>
      <c r="D9" s="10">
        <v>126</v>
      </c>
      <c r="E9" s="10">
        <v>76</v>
      </c>
      <c r="F9" s="10">
        <v>126</v>
      </c>
    </row>
    <row r="10" spans="1:6" ht="15.75">
      <c r="A10" s="16" t="s">
        <v>24</v>
      </c>
      <c r="B10" s="10">
        <f>SUM(C10:F10)</f>
        <v>45</v>
      </c>
      <c r="C10" s="10"/>
      <c r="D10" s="10">
        <v>13</v>
      </c>
      <c r="E10" s="10">
        <v>7</v>
      </c>
      <c r="F10" s="10">
        <v>25</v>
      </c>
    </row>
    <row r="11" spans="1:6" ht="15.75">
      <c r="A11" s="16" t="s">
        <v>31</v>
      </c>
      <c r="B11" s="10">
        <f>SUM(C11:F11)</f>
        <v>160</v>
      </c>
      <c r="C11" s="10">
        <v>31</v>
      </c>
      <c r="D11" s="10">
        <v>60</v>
      </c>
      <c r="E11" s="10">
        <v>23</v>
      </c>
      <c r="F11" s="10">
        <v>46</v>
      </c>
    </row>
    <row r="12" spans="1:6" ht="15.75">
      <c r="A12" s="16" t="s">
        <v>36</v>
      </c>
      <c r="B12" s="10">
        <f>SUM(C12:F12)</f>
        <v>535</v>
      </c>
      <c r="C12" s="10">
        <v>93</v>
      </c>
      <c r="D12" s="10">
        <v>159</v>
      </c>
      <c r="E12" s="10">
        <v>130</v>
      </c>
      <c r="F12" s="10">
        <v>153</v>
      </c>
    </row>
    <row r="13" spans="1:6" ht="15.75">
      <c r="A13" s="16" t="s">
        <v>41</v>
      </c>
      <c r="B13" s="10">
        <f>SUM(C13:F13)</f>
        <v>540</v>
      </c>
      <c r="C13" s="10">
        <v>63</v>
      </c>
      <c r="D13" s="10">
        <v>172</v>
      </c>
      <c r="E13" s="10">
        <v>133</v>
      </c>
      <c r="F13" s="10">
        <v>172</v>
      </c>
    </row>
    <row r="14" spans="1:6" ht="15.75">
      <c r="A14" s="17" t="s">
        <v>46</v>
      </c>
      <c r="B14" s="13">
        <f>SUM(B$9:B13)</f>
        <v>1652</v>
      </c>
      <c r="C14" s="13">
        <f>SUM(C$9:C13)</f>
        <v>231</v>
      </c>
      <c r="D14" s="13">
        <f>SUM(D$9:D13)</f>
        <v>530</v>
      </c>
      <c r="E14" s="13">
        <f>SUM(E$9:E13)</f>
        <v>369</v>
      </c>
      <c r="F14" s="13">
        <f>SUM(F$9:F13)</f>
        <v>522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61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 t="shared" ref="B9:B15" si="0">SUM(C9:F9)</f>
        <v>227</v>
      </c>
      <c r="C9" s="10">
        <v>21</v>
      </c>
      <c r="D9" s="10">
        <v>78</v>
      </c>
      <c r="E9" s="10">
        <v>65</v>
      </c>
      <c r="F9" s="10">
        <v>63</v>
      </c>
    </row>
    <row r="10" spans="1:6" ht="15.75">
      <c r="A10" s="16" t="s">
        <v>20</v>
      </c>
      <c r="B10" s="10">
        <f t="shared" si="0"/>
        <v>705</v>
      </c>
      <c r="C10" s="10">
        <v>140</v>
      </c>
      <c r="D10" s="10">
        <v>206</v>
      </c>
      <c r="E10" s="10">
        <v>189</v>
      </c>
      <c r="F10" s="10">
        <v>170</v>
      </c>
    </row>
    <row r="11" spans="1:6" ht="15.75">
      <c r="A11" s="16" t="s">
        <v>24</v>
      </c>
      <c r="B11" s="10">
        <f t="shared" si="0"/>
        <v>453</v>
      </c>
      <c r="C11" s="10">
        <v>88</v>
      </c>
      <c r="D11" s="10">
        <v>139</v>
      </c>
      <c r="E11" s="10">
        <v>122</v>
      </c>
      <c r="F11" s="10">
        <v>104</v>
      </c>
    </row>
    <row r="12" spans="1:6" ht="15.75">
      <c r="A12" s="16" t="s">
        <v>31</v>
      </c>
      <c r="B12" s="10">
        <f t="shared" si="0"/>
        <v>213</v>
      </c>
      <c r="C12" s="10">
        <v>47</v>
      </c>
      <c r="D12" s="10">
        <v>67</v>
      </c>
      <c r="E12" s="10">
        <v>54</v>
      </c>
      <c r="F12" s="10">
        <v>45</v>
      </c>
    </row>
    <row r="13" spans="1:6" ht="15.75">
      <c r="A13" s="16" t="s">
        <v>36</v>
      </c>
      <c r="B13" s="10">
        <f t="shared" si="0"/>
        <v>957</v>
      </c>
      <c r="C13" s="10">
        <v>176</v>
      </c>
      <c r="D13" s="10">
        <v>306</v>
      </c>
      <c r="E13" s="10">
        <v>250</v>
      </c>
      <c r="F13" s="10">
        <v>225</v>
      </c>
    </row>
    <row r="14" spans="1:6" ht="15.75">
      <c r="A14" s="16" t="s">
        <v>39</v>
      </c>
      <c r="B14" s="10">
        <f t="shared" si="0"/>
        <v>587</v>
      </c>
      <c r="C14" s="10">
        <v>90</v>
      </c>
      <c r="D14" s="10">
        <v>183</v>
      </c>
      <c r="E14" s="10">
        <v>161</v>
      </c>
      <c r="F14" s="10">
        <v>153</v>
      </c>
    </row>
    <row r="15" spans="1:6" ht="15.75">
      <c r="A15" s="16" t="s">
        <v>41</v>
      </c>
      <c r="B15" s="10">
        <f t="shared" si="0"/>
        <v>784</v>
      </c>
      <c r="C15" s="10">
        <v>138</v>
      </c>
      <c r="D15" s="10">
        <v>252</v>
      </c>
      <c r="E15" s="10">
        <v>210</v>
      </c>
      <c r="F15" s="10">
        <v>184</v>
      </c>
    </row>
    <row r="16" spans="1:6" ht="15.75">
      <c r="A16" s="17" t="s">
        <v>46</v>
      </c>
      <c r="B16" s="13">
        <f>SUM(B$9:B15)</f>
        <v>3926</v>
      </c>
      <c r="C16" s="13">
        <f>SUM(C$9:C15)</f>
        <v>700</v>
      </c>
      <c r="D16" s="13">
        <f>SUM(D$9:D15)</f>
        <v>1231</v>
      </c>
      <c r="E16" s="13">
        <f>SUM(E$9:E15)</f>
        <v>1051</v>
      </c>
      <c r="F16" s="13">
        <f>SUM(F$9:F15)</f>
        <v>944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60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23</v>
      </c>
      <c r="B9" s="10">
        <f>SUM(C9:F9)</f>
        <v>8</v>
      </c>
      <c r="C9" s="10"/>
      <c r="D9" s="10">
        <v>3</v>
      </c>
      <c r="E9" s="10">
        <v>2</v>
      </c>
      <c r="F9" s="10">
        <v>3</v>
      </c>
    </row>
    <row r="10" spans="1:6" ht="15.75">
      <c r="A10" s="17" t="s">
        <v>46</v>
      </c>
      <c r="B10" s="13">
        <f>SUM(B$9)</f>
        <v>8</v>
      </c>
      <c r="C10" s="13">
        <f>SUM(C$9)</f>
        <v>0</v>
      </c>
      <c r="D10" s="13">
        <f>SUM(D$9)</f>
        <v>3</v>
      </c>
      <c r="E10" s="13">
        <f>SUM(E$9)</f>
        <v>2</v>
      </c>
      <c r="F10" s="13">
        <f>SUM(F$9)</f>
        <v>3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58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30</v>
      </c>
      <c r="B9" s="10">
        <f>SUM(C9:F9)</f>
        <v>464</v>
      </c>
      <c r="C9" s="10">
        <v>289</v>
      </c>
      <c r="D9" s="10">
        <v>175</v>
      </c>
      <c r="E9" s="10"/>
      <c r="F9" s="10"/>
    </row>
    <row r="10" spans="1:6" ht="15.75">
      <c r="A10" s="17" t="s">
        <v>46</v>
      </c>
      <c r="B10" s="13">
        <f>SUM(B$9)</f>
        <v>464</v>
      </c>
      <c r="C10" s="13">
        <f>SUM(C$9)</f>
        <v>289</v>
      </c>
      <c r="D10" s="13">
        <f>SUM(D$9)</f>
        <v>175</v>
      </c>
      <c r="E10" s="13">
        <f>SUM(E$9)</f>
        <v>0</v>
      </c>
      <c r="F10" s="13">
        <f>SUM(F$9)</f>
        <v>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106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30</v>
      </c>
      <c r="B9" s="10">
        <f>SUM(C9:F9)</f>
        <v>4855</v>
      </c>
      <c r="C9" s="10">
        <v>1125</v>
      </c>
      <c r="D9" s="10">
        <v>1062</v>
      </c>
      <c r="E9" s="10">
        <v>1155</v>
      </c>
      <c r="F9" s="10">
        <v>1513</v>
      </c>
    </row>
    <row r="10" spans="1:6" ht="15.75">
      <c r="A10" s="17" t="s">
        <v>46</v>
      </c>
      <c r="B10" s="13">
        <f>SUM(B$9)</f>
        <v>4855</v>
      </c>
      <c r="C10" s="13">
        <f>SUM(C$9)</f>
        <v>1125</v>
      </c>
      <c r="D10" s="13">
        <f>SUM(D$9)</f>
        <v>1062</v>
      </c>
      <c r="E10" s="13">
        <f>SUM(E$9)</f>
        <v>1155</v>
      </c>
      <c r="F10" s="13">
        <f>SUM(F$9)</f>
        <v>1513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9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105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10</v>
      </c>
      <c r="B9" s="10">
        <f t="shared" ref="B9:B28" si="0">SUM(C9:F9)</f>
        <v>25</v>
      </c>
      <c r="C9" s="10">
        <v>14</v>
      </c>
      <c r="D9" s="10">
        <v>9</v>
      </c>
      <c r="E9" s="10"/>
      <c r="F9" s="10">
        <v>2</v>
      </c>
    </row>
    <row r="10" spans="1:6" ht="15.75">
      <c r="A10" s="16" t="s">
        <v>11</v>
      </c>
      <c r="B10" s="10">
        <f t="shared" si="0"/>
        <v>250</v>
      </c>
      <c r="C10" s="10">
        <v>72</v>
      </c>
      <c r="D10" s="10">
        <v>66</v>
      </c>
      <c r="E10" s="10">
        <v>55</v>
      </c>
      <c r="F10" s="10">
        <v>57</v>
      </c>
    </row>
    <row r="11" spans="1:6" ht="15.75">
      <c r="A11" s="16" t="s">
        <v>12</v>
      </c>
      <c r="B11" s="10">
        <f t="shared" si="0"/>
        <v>103</v>
      </c>
      <c r="C11" s="10">
        <v>17</v>
      </c>
      <c r="D11" s="10">
        <v>29</v>
      </c>
      <c r="E11" s="10">
        <v>24</v>
      </c>
      <c r="F11" s="10">
        <v>33</v>
      </c>
    </row>
    <row r="12" spans="1:6" ht="15.75">
      <c r="A12" s="16" t="s">
        <v>14</v>
      </c>
      <c r="B12" s="10">
        <f t="shared" si="0"/>
        <v>93</v>
      </c>
      <c r="C12" s="10"/>
      <c r="D12" s="10">
        <v>6</v>
      </c>
      <c r="E12" s="10">
        <v>40</v>
      </c>
      <c r="F12" s="10">
        <v>47</v>
      </c>
    </row>
    <row r="13" spans="1:6" ht="15.75">
      <c r="A13" s="16" t="s">
        <v>15</v>
      </c>
      <c r="B13" s="10">
        <f t="shared" si="0"/>
        <v>147</v>
      </c>
      <c r="C13" s="10">
        <v>41</v>
      </c>
      <c r="D13" s="10">
        <v>38</v>
      </c>
      <c r="E13" s="10">
        <v>31</v>
      </c>
      <c r="F13" s="10">
        <v>37</v>
      </c>
    </row>
    <row r="14" spans="1:6" ht="15.75">
      <c r="A14" s="16" t="s">
        <v>16</v>
      </c>
      <c r="B14" s="10">
        <f t="shared" si="0"/>
        <v>579</v>
      </c>
      <c r="C14" s="10">
        <v>119</v>
      </c>
      <c r="D14" s="10">
        <v>153</v>
      </c>
      <c r="E14" s="10">
        <v>142</v>
      </c>
      <c r="F14" s="10">
        <v>165</v>
      </c>
    </row>
    <row r="15" spans="1:6" ht="15.75">
      <c r="A15" s="16" t="s">
        <v>17</v>
      </c>
      <c r="B15" s="10">
        <f t="shared" si="0"/>
        <v>601</v>
      </c>
      <c r="C15" s="10">
        <v>123</v>
      </c>
      <c r="D15" s="10">
        <v>178</v>
      </c>
      <c r="E15" s="10">
        <v>141</v>
      </c>
      <c r="F15" s="10">
        <v>159</v>
      </c>
    </row>
    <row r="16" spans="1:6" ht="15.75">
      <c r="A16" s="16" t="s">
        <v>18</v>
      </c>
      <c r="B16" s="10">
        <f t="shared" si="0"/>
        <v>1361</v>
      </c>
      <c r="C16" s="10">
        <v>326</v>
      </c>
      <c r="D16" s="10">
        <v>373</v>
      </c>
      <c r="E16" s="10">
        <v>304</v>
      </c>
      <c r="F16" s="10">
        <v>358</v>
      </c>
    </row>
    <row r="17" spans="1:6" ht="15.75">
      <c r="A17" s="16" t="s">
        <v>19</v>
      </c>
      <c r="B17" s="10">
        <f t="shared" si="0"/>
        <v>315</v>
      </c>
      <c r="C17" s="10">
        <v>93</v>
      </c>
      <c r="D17" s="10">
        <v>82</v>
      </c>
      <c r="E17" s="10">
        <v>71</v>
      </c>
      <c r="F17" s="10">
        <v>69</v>
      </c>
    </row>
    <row r="18" spans="1:6" ht="15.75">
      <c r="A18" s="16" t="s">
        <v>23</v>
      </c>
      <c r="B18" s="10">
        <f t="shared" si="0"/>
        <v>405</v>
      </c>
      <c r="C18" s="10">
        <v>57</v>
      </c>
      <c r="D18" s="10">
        <v>99</v>
      </c>
      <c r="E18" s="10">
        <v>114</v>
      </c>
      <c r="F18" s="10">
        <v>135</v>
      </c>
    </row>
    <row r="19" spans="1:6" ht="15.75">
      <c r="A19" s="16" t="s">
        <v>24</v>
      </c>
      <c r="B19" s="10">
        <f t="shared" si="0"/>
        <v>949</v>
      </c>
      <c r="C19" s="10">
        <v>237</v>
      </c>
      <c r="D19" s="10">
        <v>273</v>
      </c>
      <c r="E19" s="10">
        <v>203</v>
      </c>
      <c r="F19" s="10">
        <v>236</v>
      </c>
    </row>
    <row r="20" spans="1:6" ht="15.75">
      <c r="A20" s="16" t="s">
        <v>25</v>
      </c>
      <c r="B20" s="10">
        <f t="shared" si="0"/>
        <v>263</v>
      </c>
      <c r="C20" s="10">
        <v>81</v>
      </c>
      <c r="D20" s="10">
        <v>78</v>
      </c>
      <c r="E20" s="10">
        <v>43</v>
      </c>
      <c r="F20" s="10">
        <v>61</v>
      </c>
    </row>
    <row r="21" spans="1:6" ht="15.75">
      <c r="A21" s="16" t="s">
        <v>26</v>
      </c>
      <c r="B21" s="10">
        <f t="shared" si="0"/>
        <v>994</v>
      </c>
      <c r="C21" s="10">
        <v>241</v>
      </c>
      <c r="D21" s="10">
        <v>243</v>
      </c>
      <c r="E21" s="10">
        <v>243</v>
      </c>
      <c r="F21" s="10">
        <v>267</v>
      </c>
    </row>
    <row r="22" spans="1:6" ht="15.75">
      <c r="A22" s="16" t="s">
        <v>27</v>
      </c>
      <c r="B22" s="10">
        <f t="shared" si="0"/>
        <v>403</v>
      </c>
      <c r="C22" s="10">
        <v>98</v>
      </c>
      <c r="D22" s="10">
        <v>113</v>
      </c>
      <c r="E22" s="10">
        <v>94</v>
      </c>
      <c r="F22" s="10">
        <v>98</v>
      </c>
    </row>
    <row r="23" spans="1:6" ht="15.75">
      <c r="A23" s="16" t="s">
        <v>29</v>
      </c>
      <c r="B23" s="10">
        <f t="shared" si="0"/>
        <v>1072</v>
      </c>
      <c r="C23" s="10">
        <v>320</v>
      </c>
      <c r="D23" s="10">
        <v>280</v>
      </c>
      <c r="E23" s="10">
        <v>224</v>
      </c>
      <c r="F23" s="10">
        <v>248</v>
      </c>
    </row>
    <row r="24" spans="1:6" ht="15.75">
      <c r="A24" s="16" t="s">
        <v>31</v>
      </c>
      <c r="B24" s="10">
        <f t="shared" si="0"/>
        <v>2638</v>
      </c>
      <c r="C24" s="10">
        <v>843</v>
      </c>
      <c r="D24" s="10">
        <v>692</v>
      </c>
      <c r="E24" s="10">
        <v>509</v>
      </c>
      <c r="F24" s="10">
        <v>594</v>
      </c>
    </row>
    <row r="25" spans="1:6" ht="15.75">
      <c r="A25" s="16" t="s">
        <v>32</v>
      </c>
      <c r="B25" s="10">
        <f t="shared" si="0"/>
        <v>455</v>
      </c>
      <c r="C25" s="10">
        <v>134</v>
      </c>
      <c r="D25" s="10">
        <v>126</v>
      </c>
      <c r="E25" s="10">
        <v>95</v>
      </c>
      <c r="F25" s="10">
        <v>100</v>
      </c>
    </row>
    <row r="26" spans="1:6" ht="15.75">
      <c r="A26" s="16" t="s">
        <v>34</v>
      </c>
      <c r="B26" s="10">
        <f t="shared" si="0"/>
        <v>345</v>
      </c>
      <c r="C26" s="10">
        <v>65</v>
      </c>
      <c r="D26" s="10">
        <v>80</v>
      </c>
      <c r="E26" s="10">
        <v>96</v>
      </c>
      <c r="F26" s="10">
        <v>104</v>
      </c>
    </row>
    <row r="27" spans="1:6" ht="15.75">
      <c r="A27" s="16" t="s">
        <v>39</v>
      </c>
      <c r="B27" s="10">
        <f t="shared" si="0"/>
        <v>1171</v>
      </c>
      <c r="C27" s="10">
        <v>261</v>
      </c>
      <c r="D27" s="10">
        <v>312</v>
      </c>
      <c r="E27" s="10">
        <v>277</v>
      </c>
      <c r="F27" s="10">
        <v>321</v>
      </c>
    </row>
    <row r="28" spans="1:6" ht="15.75">
      <c r="A28" s="16" t="s">
        <v>43</v>
      </c>
      <c r="B28" s="10">
        <f t="shared" si="0"/>
        <v>187</v>
      </c>
      <c r="C28" s="10">
        <v>29</v>
      </c>
      <c r="D28" s="10">
        <v>55</v>
      </c>
      <c r="E28" s="10">
        <v>49</v>
      </c>
      <c r="F28" s="10">
        <v>54</v>
      </c>
    </row>
    <row r="29" spans="1:6" ht="15.75">
      <c r="A29" s="17" t="s">
        <v>46</v>
      </c>
      <c r="B29" s="13">
        <f>SUM(B$9:B28)</f>
        <v>12356</v>
      </c>
      <c r="C29" s="13">
        <f>SUM(C$9:C28)</f>
        <v>3171</v>
      </c>
      <c r="D29" s="13">
        <f>SUM(D$9:D28)</f>
        <v>3285</v>
      </c>
      <c r="E29" s="13">
        <f>SUM(E$9:E28)</f>
        <v>2755</v>
      </c>
      <c r="F29" s="13">
        <f>SUM(F$9:F28)</f>
        <v>3145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104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10</v>
      </c>
      <c r="B9" s="10">
        <f>SUM(C9:F9)</f>
        <v>4</v>
      </c>
      <c r="C9" s="10">
        <v>2</v>
      </c>
      <c r="D9" s="10">
        <v>2</v>
      </c>
      <c r="E9" s="10"/>
      <c r="F9" s="10"/>
    </row>
    <row r="10" spans="1:6" ht="15.75">
      <c r="A10" s="16" t="s">
        <v>20</v>
      </c>
      <c r="B10" s="10">
        <f>SUM(C10:F10)</f>
        <v>4659</v>
      </c>
      <c r="C10" s="10">
        <v>1038</v>
      </c>
      <c r="D10" s="10">
        <v>1271</v>
      </c>
      <c r="E10" s="10">
        <v>1080</v>
      </c>
      <c r="F10" s="10">
        <v>1270</v>
      </c>
    </row>
    <row r="11" spans="1:6" ht="15.75">
      <c r="A11" s="17" t="s">
        <v>46</v>
      </c>
      <c r="B11" s="13">
        <f>SUM(B$9:B10)</f>
        <v>4663</v>
      </c>
      <c r="C11" s="13">
        <f>SUM(C$9:C10)</f>
        <v>1040</v>
      </c>
      <c r="D11" s="13">
        <f>SUM(D$9:D10)</f>
        <v>1273</v>
      </c>
      <c r="E11" s="13">
        <f>SUM(E$9:E10)</f>
        <v>1080</v>
      </c>
      <c r="F11" s="13">
        <f>SUM(F$9:F10)</f>
        <v>1270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3" sqref="A3:F3"/>
      <selection pane="topRight" activeCell="A3" sqref="A3:F3"/>
      <selection pane="bottomLeft" activeCell="A3" sqref="A3:F3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8" t="s">
        <v>57</v>
      </c>
      <c r="B1" s="18"/>
      <c r="C1" s="18"/>
      <c r="D1" s="18"/>
      <c r="E1" s="18"/>
      <c r="F1" s="18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3" t="s">
        <v>103</v>
      </c>
      <c r="B3" s="23"/>
      <c r="C3" s="23"/>
      <c r="D3" s="23"/>
      <c r="E3" s="23"/>
      <c r="F3" s="23"/>
    </row>
    <row r="4" spans="1:6" ht="43.5" customHeight="1">
      <c r="B4" s="8"/>
      <c r="C4" s="8"/>
      <c r="D4" s="8"/>
      <c r="E4" s="8"/>
      <c r="F4" s="8"/>
    </row>
    <row r="5" spans="1:6" ht="15.75" customHeight="1">
      <c r="A5" s="20" t="s">
        <v>1</v>
      </c>
      <c r="B5" s="19" t="s">
        <v>108</v>
      </c>
      <c r="C5" s="19"/>
      <c r="D5" s="19"/>
      <c r="E5" s="19"/>
      <c r="F5" s="19"/>
    </row>
    <row r="6" spans="1:6" ht="15.75" customHeight="1">
      <c r="A6" s="21"/>
      <c r="B6" s="19" t="s">
        <v>2</v>
      </c>
      <c r="C6" s="19" t="s">
        <v>59</v>
      </c>
      <c r="D6" s="19"/>
      <c r="E6" s="19"/>
      <c r="F6" s="19"/>
    </row>
    <row r="7" spans="1:6" ht="31.5" customHeight="1">
      <c r="A7" s="22"/>
      <c r="B7" s="19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13</v>
      </c>
      <c r="B9" s="10">
        <f>SUM(C9:F9)</f>
        <v>750</v>
      </c>
      <c r="C9" s="10">
        <v>176</v>
      </c>
      <c r="D9" s="10">
        <v>174</v>
      </c>
      <c r="E9" s="10">
        <v>198</v>
      </c>
      <c r="F9" s="10">
        <v>202</v>
      </c>
    </row>
    <row r="10" spans="1:6" ht="15.75">
      <c r="A10" s="16" t="s">
        <v>24</v>
      </c>
      <c r="B10" s="10">
        <f>SUM(C10:F10)</f>
        <v>179</v>
      </c>
      <c r="C10" s="10">
        <v>14</v>
      </c>
      <c r="D10" s="10">
        <v>45</v>
      </c>
      <c r="E10" s="10">
        <v>57</v>
      </c>
      <c r="F10" s="10">
        <v>63</v>
      </c>
    </row>
    <row r="11" spans="1:6" ht="15.75">
      <c r="A11" s="16" t="s">
        <v>36</v>
      </c>
      <c r="B11" s="10">
        <f>SUM(C11:F11)</f>
        <v>206</v>
      </c>
      <c r="C11" s="10">
        <v>76</v>
      </c>
      <c r="D11" s="10">
        <v>60</v>
      </c>
      <c r="E11" s="10">
        <v>32</v>
      </c>
      <c r="F11" s="10">
        <v>38</v>
      </c>
    </row>
    <row r="12" spans="1:6" ht="15.75">
      <c r="A12" s="17" t="s">
        <v>46</v>
      </c>
      <c r="B12" s="13">
        <f>SUM(B$9:B11)</f>
        <v>1135</v>
      </c>
      <c r="C12" s="13">
        <f>SUM(C$9:C11)</f>
        <v>266</v>
      </c>
      <c r="D12" s="13">
        <f>SUM(D$9:D11)</f>
        <v>279</v>
      </c>
      <c r="E12" s="13">
        <f>SUM(E$9:E11)</f>
        <v>287</v>
      </c>
      <c r="F12" s="13">
        <f>SUM(F$9:F11)</f>
        <v>303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52</vt:i4>
      </vt:variant>
      <vt:variant>
        <vt:lpstr>Именованные диапазоны</vt:lpstr>
      </vt:variant>
      <vt:variant>
        <vt:i4>49</vt:i4>
      </vt:variant>
    </vt:vector>
  </HeadingPairs>
  <TitlesOfParts>
    <vt:vector size="101" baseType="lpstr">
      <vt:lpstr>общий свод</vt:lpstr>
      <vt:lpstr>Свод объёмов МО по кварталам</vt:lpstr>
      <vt:lpstr>Свод</vt:lpstr>
      <vt:lpstr>ВОКБ</vt:lpstr>
      <vt:lpstr>ВООБ</vt:lpstr>
      <vt:lpstr>ВОДКБ</vt:lpstr>
      <vt:lpstr>ВОИБ</vt:lpstr>
      <vt:lpstr>ВОГВВ</vt:lpstr>
      <vt:lpstr>ВОКВД</vt:lpstr>
      <vt:lpstr>ВООД</vt:lpstr>
      <vt:lpstr>ВОКВД №2</vt:lpstr>
      <vt:lpstr>ВОКБ №2</vt:lpstr>
      <vt:lpstr>ВОДБ № 2</vt:lpstr>
      <vt:lpstr>ВГБ №1</vt:lpstr>
      <vt:lpstr>ВГБ №2</vt:lpstr>
      <vt:lpstr>МСЧ МВД</vt:lpstr>
      <vt:lpstr>МЦ "Бодрость"</vt:lpstr>
      <vt:lpstr>Новый источник</vt:lpstr>
      <vt:lpstr>Клиника Константа</vt:lpstr>
      <vt:lpstr>ВГРД</vt:lpstr>
      <vt:lpstr>ЧГБ(Череповец)</vt:lpstr>
      <vt:lpstr>ЧГБ(районы)</vt:lpstr>
      <vt:lpstr>МСЧ "Северсталь"</vt:lpstr>
      <vt:lpstr>ЧГРД</vt:lpstr>
      <vt:lpstr>ПАО "Северсталь"</vt:lpstr>
      <vt:lpstr>Бабаевская ЦРБ</vt:lpstr>
      <vt:lpstr>Бабушкинская ЦРБ</vt:lpstr>
      <vt:lpstr>Белозерская ЦРБ</vt:lpstr>
      <vt:lpstr>Вашкинская ЦРБ</vt:lpstr>
      <vt:lpstr>Великоустюгская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Сокольская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Воровского</vt:lpstr>
      <vt:lpstr>Офтальмологический центр</vt:lpstr>
      <vt:lpstr>'Бабаевская ЦРБ'!OrgName</vt:lpstr>
      <vt:lpstr>'Бабушкинская ЦРБ'!OrgName</vt:lpstr>
      <vt:lpstr>'Белозерская ЦРБ'!OrgName</vt:lpstr>
      <vt:lpstr>'Вашкинская ЦРБ'!OrgName</vt:lpstr>
      <vt:lpstr>'ВГБ №1'!OrgName</vt:lpstr>
      <vt:lpstr>'ВГБ №2'!OrgName</vt:lpstr>
      <vt:lpstr>ВГРД!OrgName</vt:lpstr>
      <vt:lpstr>'Великоустюгская ЦРБ'!OrgName</vt:lpstr>
      <vt:lpstr>'Верховажская ЦРБ'!OrgName</vt:lpstr>
      <vt:lpstr>ВОГВВ!OrgName</vt:lpstr>
      <vt:lpstr>'ВОДБ № 2'!OrgName</vt:lpstr>
      <vt:lpstr>ВОДКБ!OrgName</vt:lpstr>
      <vt:lpstr>'Вожегодская ЦРБ'!OrgName</vt:lpstr>
      <vt:lpstr>ВОИБ!OrgName</vt:lpstr>
      <vt:lpstr>ВОКБ!OrgName</vt:lpstr>
      <vt:lpstr>'ВОКБ №2'!OrgName</vt:lpstr>
      <vt:lpstr>ВОКВД!OrgName</vt:lpstr>
      <vt:lpstr>'ВОКВД №2'!OrgName</vt:lpstr>
      <vt:lpstr>'Вологодская ЦРБ'!OrgName</vt:lpstr>
      <vt:lpstr>ВООБ!OrgName</vt:lpstr>
      <vt:lpstr>ВООД!OrgName</vt:lpstr>
      <vt:lpstr>Воровского!OrgName</vt:lpstr>
      <vt:lpstr>'Вытегорская ЦРБ'!OrgName</vt:lpstr>
      <vt:lpstr>'Грязовецкая ЦРБ'!OrgName</vt:lpstr>
      <vt:lpstr>'Кадуйская ЦРБ'!OrgName</vt:lpstr>
      <vt:lpstr>'К-Городецкая ЦРБ'!OrgName</vt:lpstr>
      <vt:lpstr>'Кирилловская ЦРБ'!OrgName</vt:lpstr>
      <vt:lpstr>'Клиника Константа'!OrgName</vt:lpstr>
      <vt:lpstr>'Междуреченская ЦРБ'!OrgName</vt:lpstr>
      <vt:lpstr>'МСЧ "Северсталь"'!OrgName</vt:lpstr>
      <vt:lpstr>'МСЧ МВД'!OrgName</vt:lpstr>
      <vt:lpstr>'МЦ "Бодрость"'!OrgName</vt:lpstr>
      <vt:lpstr>'Никольская ЦРБ'!OrgName</vt:lpstr>
      <vt:lpstr>'Новый источник'!OrgName</vt:lpstr>
      <vt:lpstr>'Нюксенская ЦРБ'!OrgName</vt:lpstr>
      <vt:lpstr>'Офтальмологический центр'!OrgName</vt:lpstr>
      <vt:lpstr>'ПАО "Северсталь"'!OrgName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'Чагодощенская ЦРБ'!OrgName</vt:lpstr>
      <vt:lpstr>'ЧГБ(районы)'!OrgName</vt:lpstr>
      <vt:lpstr>'ЧГБ(Череповец)'!OrgName</vt:lpstr>
      <vt:lpstr>ЧГРД!OrgName</vt:lpstr>
      <vt:lpstr>'Шекснинская ЦРБ'!OrgName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2021-05-28T12:48:45Z</dcterms:modified>
</cp:coreProperties>
</file>