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45" yWindow="4245" windowWidth="9345" windowHeight="4260" tabRatio="914"/>
  </bookViews>
  <sheets>
    <sheet name="ЭндоскопияВиды_К29.11.2022" sheetId="9" r:id="rId1"/>
    <sheet name="Эндоскопия_маршр_29.11.2022" sheetId="8" r:id="rId2"/>
    <sheet name="УЗИпоВидам 2022_29.11.2022" sheetId="6" r:id="rId3"/>
    <sheet name="УЗИ ССС на 2022 маршр_К29.11.22" sheetId="7" r:id="rId4"/>
    <sheet name="Патанатомия_29.11.22" sheetId="5" r:id="rId5"/>
    <sheet name="маршрутиз_КТ2022_29.11.2022" sheetId="4" r:id="rId6"/>
    <sheet name="МРТ КТ_СЦГ_2022_К_29.11.22 " sheetId="1" r:id="rId7"/>
  </sheets>
  <definedNames>
    <definedName name="_xlnm._FilterDatabase" localSheetId="5" hidden="1">маршрутиз_КТ2022_29.11.2022!$A$4:$Y$153</definedName>
    <definedName name="_xlnm._FilterDatabase" localSheetId="6" hidden="1">'МРТ КТ_СЦГ_2022_К_29.11.22 '!$A$4:$G$141</definedName>
    <definedName name="_xlnm._FilterDatabase" localSheetId="4" hidden="1">Патанатомия_29.11.22!$A$4:$H$54</definedName>
    <definedName name="_xlnm._FilterDatabase" localSheetId="3" hidden="1">'УЗИ ССС на 2022 маршр_К29.11.22'!$A$5:$AU$58</definedName>
    <definedName name="_xlnm._FilterDatabase" localSheetId="2" hidden="1">'УЗИпоВидам 2022_29.11.2022'!$A$4:$H$740</definedName>
    <definedName name="_xlnm._FilterDatabase" localSheetId="1" hidden="1">Эндоскопия_маршр_29.11.2022!$B$4:$AU$52</definedName>
    <definedName name="_xlnm._FilterDatabase" localSheetId="0" hidden="1">ЭндоскопияВиды_К29.11.2022!$A$4:$H$434</definedName>
    <definedName name="Excel_BuiltIn_Print_Area" localSheetId="4">#REF!</definedName>
    <definedName name="_xlnm.Print_Titles" localSheetId="5">маршрутиз_КТ2022_29.11.2022!$4:$4</definedName>
    <definedName name="_xlnm.Print_Titles" localSheetId="6">'МРТ КТ_СЦГ_2022_К_29.11.22 '!$2:$4</definedName>
    <definedName name="_xlnm.Print_Titles" localSheetId="2">'УЗИпоВидам 2022_29.11.2022'!$4:$4</definedName>
    <definedName name="_xlnm.Print_Titles" localSheetId="1">Эндоскопия_маршр_29.11.2022!$B:$G,Эндоскопия_маршр_29.11.2022!$4:$4</definedName>
    <definedName name="_xlnm.Print_Titles" localSheetId="0">ЭндоскопияВиды_К29.11.2022!$4:$4</definedName>
    <definedName name="затраты" localSheetId="6">#REF!</definedName>
    <definedName name="затраты" localSheetId="4">#REF!</definedName>
    <definedName name="затраты" localSheetId="3">#REF!</definedName>
    <definedName name="затраты" localSheetId="2">#REF!</definedName>
    <definedName name="затраты" localSheetId="0">#REF!</definedName>
    <definedName name="затраты">#REF!</definedName>
    <definedName name="кз" localSheetId="4">#REF!</definedName>
    <definedName name="кз" localSheetId="3">#REF!</definedName>
    <definedName name="кз" localSheetId="2">#REF!</definedName>
    <definedName name="кз" localSheetId="0">#REF!</definedName>
    <definedName name="кз">#REF!</definedName>
    <definedName name="_xlnm.Criteria" localSheetId="6">'МРТ КТ_СЦГ_2022_К_29.11.22 '!$9:$136</definedName>
    <definedName name="кс" localSheetId="3">#REF!</definedName>
    <definedName name="кс" localSheetId="2">#REF!</definedName>
    <definedName name="кс" localSheetId="0">#REF!</definedName>
    <definedName name="кс">#REF!</definedName>
    <definedName name="МРТ" localSheetId="3">#REF!</definedName>
    <definedName name="МРТ" localSheetId="2">#REF!</definedName>
    <definedName name="МРТ" localSheetId="0">#REF!</definedName>
    <definedName name="МРТ">#REF!</definedName>
    <definedName name="н" localSheetId="4">#REF!</definedName>
    <definedName name="н" localSheetId="3">#REF!</definedName>
    <definedName name="н" localSheetId="2">#REF!</definedName>
    <definedName name="н" localSheetId="0">#REF!</definedName>
    <definedName name="н">#REF!</definedName>
    <definedName name="_xlnm.Print_Area" localSheetId="5">маршрутиз_КТ2022_29.11.2022!$B$1:$T$152</definedName>
    <definedName name="_xlnm.Print_Area" localSheetId="6">'МРТ КТ_СЦГ_2022_К_29.11.22 '!$B$1:$G$141</definedName>
    <definedName name="_xlnm.Print_Area" localSheetId="4">Патанатомия_29.11.22!$B$1:$H$53</definedName>
    <definedName name="_xlnm.Print_Area" localSheetId="3">'УЗИ ССС на 2022 маршр_К29.11.22'!$B$1:$AU$58</definedName>
    <definedName name="_xlnm.Print_Area" localSheetId="2">'УЗИпоВидам 2022_29.11.2022'!$B$1:$H$740</definedName>
    <definedName name="_xlnm.Print_Area" localSheetId="1">Эндоскопия_маршр_29.11.2022!$B$1:$AU$52</definedName>
    <definedName name="_xlnm.Print_Area" localSheetId="0">ЭндоскопияВиды_К29.11.2022!$A$1:$H$435</definedName>
    <definedName name="_xlnm.Print_Area">#REF!</definedName>
    <definedName name="р" localSheetId="6">#REF!</definedName>
    <definedName name="р" localSheetId="4">#REF!</definedName>
    <definedName name="р" localSheetId="3">#REF!</definedName>
    <definedName name="р" localSheetId="2">#REF!</definedName>
    <definedName name="р" localSheetId="0">#REF!</definedName>
    <definedName name="р">#REF!</definedName>
    <definedName name="ррр" localSheetId="4">#REF!</definedName>
    <definedName name="ррр" localSheetId="3">#REF!</definedName>
    <definedName name="ррр" localSheetId="2">#REF!</definedName>
    <definedName name="ррр" localSheetId="0">#REF!</definedName>
    <definedName name="ррр">#REF!</definedName>
    <definedName name="стац" localSheetId="6">#REF!</definedName>
    <definedName name="стац" localSheetId="4">#REF!</definedName>
    <definedName name="стац" localSheetId="3">#REF!</definedName>
    <definedName name="стац" localSheetId="2">#REF!</definedName>
    <definedName name="стац" localSheetId="0">#REF!</definedName>
    <definedName name="стац">#REF!</definedName>
    <definedName name="ъ" localSheetId="3">#REF!</definedName>
    <definedName name="ъ" localSheetId="2">#REF!</definedName>
    <definedName name="ъ" localSheetId="0">#REF!</definedName>
    <definedName name="ъ">#REF!</definedName>
    <definedName name="я" localSheetId="3">#REF!</definedName>
    <definedName name="я" localSheetId="2">#REF!</definedName>
    <definedName name="я" localSheetId="0">#REF!</definedName>
    <definedName name="я">#REF!</definedName>
  </definedNames>
  <calcPr calcId="125725"/>
</workbook>
</file>

<file path=xl/calcChain.xml><?xml version="1.0" encoding="utf-8"?>
<calcChain xmlns="http://schemas.openxmlformats.org/spreadsheetml/2006/main">
  <c r="G434" i="9"/>
  <c r="F434"/>
  <c r="E434"/>
  <c r="D434"/>
  <c r="C434"/>
  <c r="H434"/>
  <c r="G424"/>
  <c r="F424"/>
  <c r="E424"/>
  <c r="C424"/>
  <c r="H424"/>
  <c r="D424"/>
  <c r="G414"/>
  <c r="F414"/>
  <c r="E414"/>
  <c r="C414"/>
  <c r="H414"/>
  <c r="H404"/>
  <c r="G404"/>
  <c r="F404"/>
  <c r="E404"/>
  <c r="C404"/>
  <c r="D404"/>
  <c r="G394"/>
  <c r="F394"/>
  <c r="E394"/>
  <c r="D394"/>
  <c r="C394"/>
  <c r="H394"/>
  <c r="G384"/>
  <c r="F384"/>
  <c r="E384"/>
  <c r="D384"/>
  <c r="C384"/>
  <c r="H384"/>
  <c r="G374"/>
  <c r="F374"/>
  <c r="E374"/>
  <c r="C374"/>
  <c r="H374"/>
  <c r="D374"/>
  <c r="G364"/>
  <c r="F364"/>
  <c r="E364"/>
  <c r="C364"/>
  <c r="H364"/>
  <c r="D364"/>
  <c r="G354"/>
  <c r="F354"/>
  <c r="E354"/>
  <c r="C354"/>
  <c r="H354"/>
  <c r="D354"/>
  <c r="G344"/>
  <c r="F344"/>
  <c r="E344"/>
  <c r="C344"/>
  <c r="H344"/>
  <c r="D344"/>
  <c r="G334"/>
  <c r="F334"/>
  <c r="E334"/>
  <c r="C334"/>
  <c r="H334"/>
  <c r="G324"/>
  <c r="F324"/>
  <c r="E324"/>
  <c r="D324"/>
  <c r="C324"/>
  <c r="G314"/>
  <c r="F314"/>
  <c r="E314"/>
  <c r="C314"/>
  <c r="H314"/>
  <c r="D314"/>
  <c r="G304"/>
  <c r="F304"/>
  <c r="E304"/>
  <c r="C304"/>
  <c r="H304"/>
  <c r="G294"/>
  <c r="F294"/>
  <c r="E294"/>
  <c r="C294"/>
  <c r="H294"/>
  <c r="H284"/>
  <c r="G284"/>
  <c r="F284"/>
  <c r="E284"/>
  <c r="C284"/>
  <c r="D284"/>
  <c r="G274"/>
  <c r="F274"/>
  <c r="E274"/>
  <c r="C274"/>
  <c r="H274"/>
  <c r="G264"/>
  <c r="F264"/>
  <c r="E264"/>
  <c r="C264"/>
  <c r="H264"/>
  <c r="D264"/>
  <c r="G254"/>
  <c r="F254"/>
  <c r="E254"/>
  <c r="D254"/>
  <c r="C254"/>
  <c r="H254"/>
  <c r="G244"/>
  <c r="F244"/>
  <c r="E244"/>
  <c r="C244"/>
  <c r="H244"/>
  <c r="G234"/>
  <c r="F234"/>
  <c r="E234"/>
  <c r="C234"/>
  <c r="H234"/>
  <c r="D234"/>
  <c r="G224"/>
  <c r="F224"/>
  <c r="E224"/>
  <c r="C224"/>
  <c r="H224"/>
  <c r="G214"/>
  <c r="F214"/>
  <c r="E214"/>
  <c r="C214"/>
  <c r="H214"/>
  <c r="G204"/>
  <c r="F204"/>
  <c r="E204"/>
  <c r="C204"/>
  <c r="H204"/>
  <c r="G194"/>
  <c r="F194"/>
  <c r="C194"/>
  <c r="H194"/>
  <c r="E194"/>
  <c r="D194"/>
  <c r="C184"/>
  <c r="F184"/>
  <c r="H184"/>
  <c r="E184"/>
  <c r="D184"/>
  <c r="G174"/>
  <c r="F174"/>
  <c r="E174"/>
  <c r="C174"/>
  <c r="G164"/>
  <c r="C164"/>
  <c r="H164"/>
  <c r="G154"/>
  <c r="F154"/>
  <c r="E154"/>
  <c r="C154"/>
  <c r="G144"/>
  <c r="F144"/>
  <c r="C144"/>
  <c r="H144"/>
  <c r="G134"/>
  <c r="E134"/>
  <c r="C134"/>
  <c r="F134"/>
  <c r="H134"/>
  <c r="G124"/>
  <c r="E124"/>
  <c r="C124"/>
  <c r="H124"/>
  <c r="D124"/>
  <c r="G114"/>
  <c r="F114"/>
  <c r="E114"/>
  <c r="C114"/>
  <c r="H114"/>
  <c r="D114"/>
  <c r="G104"/>
  <c r="F104"/>
  <c r="E104"/>
  <c r="C104"/>
  <c r="G94"/>
  <c r="F94"/>
  <c r="E94"/>
  <c r="D94"/>
  <c r="C94"/>
  <c r="G84"/>
  <c r="F84"/>
  <c r="E84"/>
  <c r="D84"/>
  <c r="C84"/>
  <c r="H84"/>
  <c r="G74"/>
  <c r="F74"/>
  <c r="C74"/>
  <c r="H74"/>
  <c r="G64"/>
  <c r="F64"/>
  <c r="E64"/>
  <c r="D64"/>
  <c r="C64"/>
  <c r="H64"/>
  <c r="G54"/>
  <c r="E54"/>
  <c r="C54"/>
  <c r="H54"/>
  <c r="G44"/>
  <c r="F44"/>
  <c r="E44"/>
  <c r="C44"/>
  <c r="D44"/>
  <c r="G34"/>
  <c r="E34"/>
  <c r="C34"/>
  <c r="H34"/>
  <c r="G24"/>
  <c r="F24"/>
  <c r="D24"/>
  <c r="C24"/>
  <c r="H24"/>
  <c r="G14"/>
  <c r="F14"/>
  <c r="E14"/>
  <c r="D14"/>
  <c r="C14"/>
  <c r="AU51" i="8"/>
  <c r="AT51"/>
  <c r="AS51"/>
  <c r="AR51"/>
  <c r="AQ51"/>
  <c r="AP51"/>
  <c r="AO51"/>
  <c r="AN51"/>
  <c r="AM51"/>
  <c r="AL51"/>
  <c r="AK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J48"/>
  <c r="AJ51" s="1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U38"/>
  <c r="AT38"/>
  <c r="AS38"/>
  <c r="AR38"/>
  <c r="AQ38"/>
  <c r="AP38"/>
  <c r="AO38"/>
  <c r="AN38"/>
  <c r="AK38"/>
  <c r="AJ38"/>
  <c r="AH38"/>
  <c r="AG38"/>
  <c r="AF38"/>
  <c r="AE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M36"/>
  <c r="AM38" s="1"/>
  <c r="AL35"/>
  <c r="AL38" s="1"/>
  <c r="AI33"/>
  <c r="AI38" s="1"/>
  <c r="AD29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H154" i="9" l="1"/>
  <c r="H174"/>
  <c r="AD38" i="8"/>
  <c r="D52"/>
  <c r="F52"/>
  <c r="H52"/>
  <c r="J52"/>
  <c r="L52"/>
  <c r="N52"/>
  <c r="P52"/>
  <c r="R52"/>
  <c r="T52"/>
  <c r="V52"/>
  <c r="X52"/>
  <c r="Z52"/>
  <c r="AB52"/>
  <c r="AD52"/>
  <c r="AF52"/>
  <c r="AH52"/>
  <c r="AK52"/>
  <c r="AO52"/>
  <c r="AQ52"/>
  <c r="AS52"/>
  <c r="AU52"/>
  <c r="AJ52"/>
  <c r="C52"/>
  <c r="E52"/>
  <c r="G52"/>
  <c r="I52"/>
  <c r="K52"/>
  <c r="M52"/>
  <c r="O52"/>
  <c r="Q52"/>
  <c r="S52"/>
  <c r="U52"/>
  <c r="W52"/>
  <c r="Y52"/>
  <c r="AA52"/>
  <c r="AC52"/>
  <c r="AE52"/>
  <c r="AG52"/>
  <c r="AL52"/>
  <c r="AN52"/>
  <c r="AP52"/>
  <c r="AR52"/>
  <c r="AT52"/>
  <c r="C435" i="9"/>
  <c r="H44"/>
  <c r="D54"/>
  <c r="H94"/>
  <c r="H104"/>
  <c r="D104"/>
  <c r="AM52" i="8"/>
  <c r="AI52"/>
  <c r="H14" i="9"/>
  <c r="E24"/>
  <c r="F34"/>
  <c r="F54"/>
  <c r="D74"/>
  <c r="E74"/>
  <c r="F124"/>
  <c r="D134"/>
  <c r="D144"/>
  <c r="E144"/>
  <c r="D154"/>
  <c r="D164"/>
  <c r="E164"/>
  <c r="D174"/>
  <c r="G184"/>
  <c r="D34"/>
  <c r="F164"/>
  <c r="D204"/>
  <c r="D214"/>
  <c r="D224"/>
  <c r="D244"/>
  <c r="D274"/>
  <c r="D294"/>
  <c r="D304"/>
  <c r="H324"/>
  <c r="D334"/>
  <c r="D414"/>
  <c r="AU57" i="7"/>
  <c r="AT57"/>
  <c r="AS57"/>
  <c r="AR57"/>
  <c r="AQ57"/>
  <c r="AP57"/>
  <c r="AO57"/>
  <c r="AN57"/>
  <c r="AM57"/>
  <c r="AL57"/>
  <c r="AK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J55"/>
  <c r="AJ57" s="1"/>
  <c r="C55"/>
  <c r="AU52"/>
  <c r="AT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S49"/>
  <c r="AS52" s="1"/>
  <c r="C49"/>
  <c r="C52" s="1"/>
  <c r="AU44"/>
  <c r="AT44"/>
  <c r="AS44"/>
  <c r="AR44"/>
  <c r="AQ44"/>
  <c r="AP44"/>
  <c r="AO44"/>
  <c r="AN44"/>
  <c r="AM44"/>
  <c r="AK44"/>
  <c r="AJ44"/>
  <c r="AH44"/>
  <c r="AG44"/>
  <c r="AF44"/>
  <c r="AE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L40"/>
  <c r="AL44" s="1"/>
  <c r="C40"/>
  <c r="AI38"/>
  <c r="AI44" s="1"/>
  <c r="C38"/>
  <c r="C44" s="1"/>
  <c r="AD33"/>
  <c r="AD44" s="1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Z32"/>
  <c r="X32"/>
  <c r="W32"/>
  <c r="V32"/>
  <c r="U32"/>
  <c r="T32"/>
  <c r="S32"/>
  <c r="R32"/>
  <c r="Q32"/>
  <c r="P32"/>
  <c r="O32"/>
  <c r="N32"/>
  <c r="L32"/>
  <c r="K32"/>
  <c r="J32"/>
  <c r="H32"/>
  <c r="G32"/>
  <c r="F32"/>
  <c r="E32"/>
  <c r="D32"/>
  <c r="AC31"/>
  <c r="AC32" s="1"/>
  <c r="AB30"/>
  <c r="AA29"/>
  <c r="AA32" s="1"/>
  <c r="Y27"/>
  <c r="M15"/>
  <c r="M32" s="1"/>
  <c r="I11"/>
  <c r="I32" s="1"/>
  <c r="C11"/>
  <c r="H739" i="6"/>
  <c r="G739"/>
  <c r="F739"/>
  <c r="E739"/>
  <c r="D739"/>
  <c r="C739"/>
  <c r="F724"/>
  <c r="E724"/>
  <c r="D724"/>
  <c r="C724"/>
  <c r="G709"/>
  <c r="F709"/>
  <c r="E709"/>
  <c r="C709"/>
  <c r="H709"/>
  <c r="D709"/>
  <c r="H694"/>
  <c r="G694"/>
  <c r="F694"/>
  <c r="E694"/>
  <c r="D694"/>
  <c r="C694"/>
  <c r="G679"/>
  <c r="F679"/>
  <c r="C679"/>
  <c r="G664"/>
  <c r="F664"/>
  <c r="E664"/>
  <c r="C664"/>
  <c r="G649"/>
  <c r="F649"/>
  <c r="E649"/>
  <c r="D649"/>
  <c r="C649"/>
  <c r="G634"/>
  <c r="F634"/>
  <c r="E634"/>
  <c r="C634"/>
  <c r="H634"/>
  <c r="G619"/>
  <c r="F619"/>
  <c r="E619"/>
  <c r="C619"/>
  <c r="G604"/>
  <c r="F604"/>
  <c r="C604"/>
  <c r="E604"/>
  <c r="D604"/>
  <c r="G589"/>
  <c r="F589"/>
  <c r="E589"/>
  <c r="D589"/>
  <c r="C589"/>
  <c r="G574"/>
  <c r="F574"/>
  <c r="E574"/>
  <c r="C574"/>
  <c r="H574"/>
  <c r="D574"/>
  <c r="G559"/>
  <c r="F559"/>
  <c r="E559"/>
  <c r="C559"/>
  <c r="H544"/>
  <c r="G544"/>
  <c r="F544"/>
  <c r="E544"/>
  <c r="D544"/>
  <c r="C544"/>
  <c r="G529"/>
  <c r="F529"/>
  <c r="E529"/>
  <c r="C529"/>
  <c r="D529"/>
  <c r="G514"/>
  <c r="F514"/>
  <c r="E514"/>
  <c r="C514"/>
  <c r="D514"/>
  <c r="G499"/>
  <c r="F499"/>
  <c r="E499"/>
  <c r="C499"/>
  <c r="G484"/>
  <c r="F484"/>
  <c r="E484"/>
  <c r="D484"/>
  <c r="C484"/>
  <c r="H484"/>
  <c r="G469"/>
  <c r="F469"/>
  <c r="E469"/>
  <c r="C469"/>
  <c r="G454"/>
  <c r="F454"/>
  <c r="E454"/>
  <c r="C454"/>
  <c r="G439"/>
  <c r="F439"/>
  <c r="E439"/>
  <c r="C439"/>
  <c r="G424"/>
  <c r="F424"/>
  <c r="E424"/>
  <c r="C424"/>
  <c r="G409"/>
  <c r="F409"/>
  <c r="C409"/>
  <c r="H409"/>
  <c r="G394"/>
  <c r="F394"/>
  <c r="E394"/>
  <c r="C394"/>
  <c r="H394"/>
  <c r="G379"/>
  <c r="F379"/>
  <c r="E379"/>
  <c r="D379"/>
  <c r="C379"/>
  <c r="H379"/>
  <c r="G364"/>
  <c r="F364"/>
  <c r="E364"/>
  <c r="C364"/>
  <c r="D364"/>
  <c r="G349"/>
  <c r="F349"/>
  <c r="E349"/>
  <c r="D349"/>
  <c r="C349"/>
  <c r="H349"/>
  <c r="G334"/>
  <c r="F334"/>
  <c r="E334"/>
  <c r="D334"/>
  <c r="C334"/>
  <c r="G319"/>
  <c r="F319"/>
  <c r="E319"/>
  <c r="D319"/>
  <c r="C319"/>
  <c r="H319"/>
  <c r="G304"/>
  <c r="F304"/>
  <c r="E304"/>
  <c r="D304"/>
  <c r="C304"/>
  <c r="H304"/>
  <c r="G289"/>
  <c r="F289"/>
  <c r="E289"/>
  <c r="C289"/>
  <c r="H289"/>
  <c r="G274"/>
  <c r="F274"/>
  <c r="E274"/>
  <c r="C274"/>
  <c r="H274"/>
  <c r="G259"/>
  <c r="F259"/>
  <c r="E259"/>
  <c r="C259"/>
  <c r="D259"/>
  <c r="H259"/>
  <c r="G244"/>
  <c r="F244"/>
  <c r="E244"/>
  <c r="C244"/>
  <c r="G229"/>
  <c r="F229"/>
  <c r="E229"/>
  <c r="D229"/>
  <c r="C229"/>
  <c r="H229"/>
  <c r="G214"/>
  <c r="F214"/>
  <c r="E214"/>
  <c r="C214"/>
  <c r="D214"/>
  <c r="G199"/>
  <c r="F199"/>
  <c r="E199"/>
  <c r="D199"/>
  <c r="C199"/>
  <c r="H199"/>
  <c r="H184"/>
  <c r="G184"/>
  <c r="F184"/>
  <c r="E184"/>
  <c r="D184"/>
  <c r="C184"/>
  <c r="G169"/>
  <c r="F169"/>
  <c r="E169"/>
  <c r="C169"/>
  <c r="H169"/>
  <c r="G154"/>
  <c r="F154"/>
  <c r="E154"/>
  <c r="D154"/>
  <c r="C154"/>
  <c r="H154"/>
  <c r="G139"/>
  <c r="F139"/>
  <c r="E139"/>
  <c r="C139"/>
  <c r="G124"/>
  <c r="F124"/>
  <c r="E124"/>
  <c r="D124"/>
  <c r="C124"/>
  <c r="H124"/>
  <c r="G109"/>
  <c r="F109"/>
  <c r="E109"/>
  <c r="C109"/>
  <c r="G94"/>
  <c r="F94"/>
  <c r="E94"/>
  <c r="C94"/>
  <c r="D94"/>
  <c r="G79"/>
  <c r="F79"/>
  <c r="E79"/>
  <c r="D79"/>
  <c r="C79"/>
  <c r="H79"/>
  <c r="G64"/>
  <c r="F64"/>
  <c r="E64"/>
  <c r="D64"/>
  <c r="C64"/>
  <c r="H64"/>
  <c r="G49"/>
  <c r="F49"/>
  <c r="E49"/>
  <c r="C49"/>
  <c r="H49"/>
  <c r="G34"/>
  <c r="F34"/>
  <c r="E34"/>
  <c r="D34"/>
  <c r="C34"/>
  <c r="H34"/>
  <c r="G19"/>
  <c r="F19"/>
  <c r="E19"/>
  <c r="D19"/>
  <c r="C19"/>
  <c r="H94" l="1"/>
  <c r="H589"/>
  <c r="D244"/>
  <c r="D454"/>
  <c r="H559"/>
  <c r="H604"/>
  <c r="F435" i="9"/>
  <c r="G435"/>
  <c r="D435"/>
  <c r="D442" s="1"/>
  <c r="D447" s="1"/>
  <c r="H435"/>
  <c r="E435"/>
  <c r="K58" i="7"/>
  <c r="O58"/>
  <c r="Q58"/>
  <c r="S58"/>
  <c r="U58"/>
  <c r="W58"/>
  <c r="AE58"/>
  <c r="AG58"/>
  <c r="AI58"/>
  <c r="H424" i="6"/>
  <c r="D469"/>
  <c r="C740"/>
  <c r="H139"/>
  <c r="H214"/>
  <c r="H244"/>
  <c r="H364"/>
  <c r="H679"/>
  <c r="D394"/>
  <c r="D424"/>
  <c r="H439"/>
  <c r="H454"/>
  <c r="H469"/>
  <c r="H499"/>
  <c r="H514"/>
  <c r="D559"/>
  <c r="AL58" i="7"/>
  <c r="AN58"/>
  <c r="AP58"/>
  <c r="AR58"/>
  <c r="AT58"/>
  <c r="E58"/>
  <c r="G58"/>
  <c r="I58"/>
  <c r="M58"/>
  <c r="AA58"/>
  <c r="AC58"/>
  <c r="AK58"/>
  <c r="AM58"/>
  <c r="AO58"/>
  <c r="AQ58"/>
  <c r="AS58"/>
  <c r="AU58"/>
  <c r="AJ58"/>
  <c r="H19" i="6"/>
  <c r="F740"/>
  <c r="D109"/>
  <c r="D139"/>
  <c r="D169"/>
  <c r="D274"/>
  <c r="D289"/>
  <c r="D49"/>
  <c r="H109"/>
  <c r="H334"/>
  <c r="D409"/>
  <c r="E409"/>
  <c r="D439"/>
  <c r="D499"/>
  <c r="H529"/>
  <c r="D619"/>
  <c r="H619"/>
  <c r="D634"/>
  <c r="H649"/>
  <c r="D664"/>
  <c r="E679"/>
  <c r="H664"/>
  <c r="D679"/>
  <c r="H724"/>
  <c r="C32" i="7"/>
  <c r="Y32"/>
  <c r="Y58" s="1"/>
  <c r="G724" i="6"/>
  <c r="D58" i="7"/>
  <c r="F58"/>
  <c r="H58"/>
  <c r="J58"/>
  <c r="L58"/>
  <c r="N58"/>
  <c r="P58"/>
  <c r="R58"/>
  <c r="T58"/>
  <c r="V58"/>
  <c r="X58"/>
  <c r="Z58"/>
  <c r="AD58"/>
  <c r="AF58"/>
  <c r="AH58"/>
  <c r="AB32"/>
  <c r="AB58" s="1"/>
  <c r="C57"/>
  <c r="H740" i="6" l="1"/>
  <c r="E740"/>
  <c r="C58" i="7"/>
  <c r="G740" i="6"/>
  <c r="D740"/>
  <c r="G52" i="5" l="1"/>
  <c r="F52"/>
  <c r="E52"/>
  <c r="H52"/>
  <c r="G44"/>
  <c r="F44"/>
  <c r="E44"/>
  <c r="D44"/>
  <c r="H44"/>
  <c r="G36"/>
  <c r="F36"/>
  <c r="E36"/>
  <c r="D36"/>
  <c r="G28"/>
  <c r="F28"/>
  <c r="E28"/>
  <c r="H28"/>
  <c r="G20"/>
  <c r="F20"/>
  <c r="E20"/>
  <c r="D20"/>
  <c r="H20"/>
  <c r="G12"/>
  <c r="F12"/>
  <c r="E12"/>
  <c r="D12"/>
  <c r="E53" l="1"/>
  <c r="G53"/>
  <c r="F53"/>
  <c r="D28"/>
  <c r="H12"/>
  <c r="H36"/>
  <c r="D52"/>
  <c r="D53" l="1"/>
  <c r="H53"/>
  <c r="D59" l="1"/>
  <c r="D64" s="1"/>
  <c r="F130" i="1" l="1"/>
  <c r="F134" s="1"/>
  <c r="D130"/>
  <c r="D134" s="1"/>
  <c r="G127"/>
  <c r="D126"/>
  <c r="F125"/>
  <c r="E125"/>
  <c r="C125"/>
  <c r="G124"/>
  <c r="G123"/>
  <c r="C123"/>
  <c r="G122"/>
  <c r="F122"/>
  <c r="E122"/>
  <c r="E121" s="1"/>
  <c r="D122"/>
  <c r="C122"/>
  <c r="F121"/>
  <c r="G120"/>
  <c r="G119"/>
  <c r="F118"/>
  <c r="F117" s="1"/>
  <c r="E118"/>
  <c r="E117" s="1"/>
  <c r="D118"/>
  <c r="C118"/>
  <c r="C117" s="1"/>
  <c r="G116"/>
  <c r="F116"/>
  <c r="C116"/>
  <c r="G115"/>
  <c r="G114" s="1"/>
  <c r="F115"/>
  <c r="C115"/>
  <c r="C114" s="1"/>
  <c r="E114"/>
  <c r="D114"/>
  <c r="G113"/>
  <c r="C113"/>
  <c r="C111" s="1"/>
  <c r="G112"/>
  <c r="F111"/>
  <c r="E111"/>
  <c r="D111"/>
  <c r="G110"/>
  <c r="C110"/>
  <c r="G109"/>
  <c r="C109"/>
  <c r="G108"/>
  <c r="F108"/>
  <c r="E108"/>
  <c r="D108"/>
  <c r="E107"/>
  <c r="F106"/>
  <c r="C106"/>
  <c r="F105"/>
  <c r="C105"/>
  <c r="G104"/>
  <c r="E104"/>
  <c r="D104"/>
  <c r="C103"/>
  <c r="C102"/>
  <c r="G101"/>
  <c r="F101"/>
  <c r="E101"/>
  <c r="D101"/>
  <c r="C101"/>
  <c r="C100"/>
  <c r="G98"/>
  <c r="F98"/>
  <c r="E98"/>
  <c r="E97" s="1"/>
  <c r="D98"/>
  <c r="G97"/>
  <c r="G96"/>
  <c r="G94" s="1"/>
  <c r="G93" s="1"/>
  <c r="G95"/>
  <c r="C95"/>
  <c r="C94" s="1"/>
  <c r="C93" s="1"/>
  <c r="F94"/>
  <c r="E94"/>
  <c r="E93" s="1"/>
  <c r="D94"/>
  <c r="D93" s="1"/>
  <c r="F93"/>
  <c r="G92"/>
  <c r="E92"/>
  <c r="C92"/>
  <c r="G91"/>
  <c r="F91"/>
  <c r="G89"/>
  <c r="F89"/>
  <c r="E89"/>
  <c r="D89"/>
  <c r="C89"/>
  <c r="G88"/>
  <c r="G87"/>
  <c r="C87"/>
  <c r="C86" s="1"/>
  <c r="C85" s="1"/>
  <c r="F86"/>
  <c r="F128" s="1"/>
  <c r="E86"/>
  <c r="D86"/>
  <c r="D128" s="1"/>
  <c r="E85"/>
  <c r="G82"/>
  <c r="G81"/>
  <c r="G80" s="1"/>
  <c r="G79" s="1"/>
  <c r="F80"/>
  <c r="E80"/>
  <c r="E79" s="1"/>
  <c r="D80"/>
  <c r="C80"/>
  <c r="C79" s="1"/>
  <c r="F79"/>
  <c r="D79"/>
  <c r="G78"/>
  <c r="G77"/>
  <c r="G76" s="1"/>
  <c r="G75" s="1"/>
  <c r="F76"/>
  <c r="E76"/>
  <c r="D76"/>
  <c r="C76"/>
  <c r="F75"/>
  <c r="E75"/>
  <c r="D75"/>
  <c r="G74"/>
  <c r="G73"/>
  <c r="F72"/>
  <c r="E72"/>
  <c r="D72"/>
  <c r="C72"/>
  <c r="G71"/>
  <c r="G70"/>
  <c r="F69"/>
  <c r="E69"/>
  <c r="D69"/>
  <c r="C69"/>
  <c r="F68"/>
  <c r="E68"/>
  <c r="D68"/>
  <c r="C68"/>
  <c r="G67"/>
  <c r="G66"/>
  <c r="G65"/>
  <c r="G64" s="1"/>
  <c r="F65"/>
  <c r="E65"/>
  <c r="E64" s="1"/>
  <c r="D65"/>
  <c r="C65"/>
  <c r="C64" s="1"/>
  <c r="F64"/>
  <c r="D64"/>
  <c r="G63"/>
  <c r="G62"/>
  <c r="F61"/>
  <c r="E61"/>
  <c r="D61"/>
  <c r="C61"/>
  <c r="G60"/>
  <c r="G59"/>
  <c r="F58"/>
  <c r="F83" s="1"/>
  <c r="E58"/>
  <c r="D58"/>
  <c r="D83" s="1"/>
  <c r="C58"/>
  <c r="F57"/>
  <c r="E57"/>
  <c r="D57"/>
  <c r="C57"/>
  <c r="G54"/>
  <c r="G53"/>
  <c r="G52"/>
  <c r="G51" s="1"/>
  <c r="F52"/>
  <c r="E52"/>
  <c r="E51" s="1"/>
  <c r="D52"/>
  <c r="C52"/>
  <c r="C51" s="1"/>
  <c r="F51"/>
  <c r="D51"/>
  <c r="G50"/>
  <c r="C50"/>
  <c r="G49"/>
  <c r="C49"/>
  <c r="G48"/>
  <c r="F48"/>
  <c r="F47" s="1"/>
  <c r="E48"/>
  <c r="E47" s="1"/>
  <c r="D48"/>
  <c r="D47" s="1"/>
  <c r="G47"/>
  <c r="G46"/>
  <c r="G45"/>
  <c r="F44"/>
  <c r="F43" s="1"/>
  <c r="E44"/>
  <c r="E43" s="1"/>
  <c r="D44"/>
  <c r="D43" s="1"/>
  <c r="C44"/>
  <c r="C43" s="1"/>
  <c r="G41"/>
  <c r="F40"/>
  <c r="E40"/>
  <c r="D40"/>
  <c r="C40"/>
  <c r="C39"/>
  <c r="G38"/>
  <c r="G37"/>
  <c r="G36" s="1"/>
  <c r="G35" s="1"/>
  <c r="F36"/>
  <c r="E36"/>
  <c r="D36"/>
  <c r="C36"/>
  <c r="F35"/>
  <c r="E35"/>
  <c r="D35"/>
  <c r="C35"/>
  <c r="G33"/>
  <c r="C33"/>
  <c r="G32"/>
  <c r="F32"/>
  <c r="F31" s="1"/>
  <c r="E32"/>
  <c r="D32"/>
  <c r="D31" s="1"/>
  <c r="G31"/>
  <c r="E31"/>
  <c r="G29"/>
  <c r="G28"/>
  <c r="G27" s="1"/>
  <c r="F28"/>
  <c r="E28"/>
  <c r="E55" s="1"/>
  <c r="D28"/>
  <c r="C28"/>
  <c r="C27" s="1"/>
  <c r="F27"/>
  <c r="D27"/>
  <c r="G24"/>
  <c r="G23"/>
  <c r="C23"/>
  <c r="F22"/>
  <c r="F21" s="1"/>
  <c r="E22"/>
  <c r="D22"/>
  <c r="E21"/>
  <c r="D21"/>
  <c r="G19"/>
  <c r="G18" s="1"/>
  <c r="G17" s="1"/>
  <c r="F18"/>
  <c r="E18"/>
  <c r="D18"/>
  <c r="C18"/>
  <c r="F17"/>
  <c r="E17"/>
  <c r="D17"/>
  <c r="C17"/>
  <c r="G16"/>
  <c r="C16"/>
  <c r="G15"/>
  <c r="C15"/>
  <c r="G14"/>
  <c r="F14"/>
  <c r="E14"/>
  <c r="D14"/>
  <c r="G13"/>
  <c r="F13"/>
  <c r="E13"/>
  <c r="D13"/>
  <c r="G12"/>
  <c r="G11"/>
  <c r="F10"/>
  <c r="E10"/>
  <c r="D10"/>
  <c r="C10"/>
  <c r="F9"/>
  <c r="E9"/>
  <c r="D9"/>
  <c r="C9"/>
  <c r="G8"/>
  <c r="G6" s="1"/>
  <c r="G5" s="1"/>
  <c r="G7"/>
  <c r="C7"/>
  <c r="C6" s="1"/>
  <c r="C5" s="1"/>
  <c r="F6"/>
  <c r="E6"/>
  <c r="E5" s="1"/>
  <c r="D6"/>
  <c r="D5" s="1"/>
  <c r="F5"/>
  <c r="D107" l="1"/>
  <c r="G86"/>
  <c r="G85" s="1"/>
  <c r="G10"/>
  <c r="G9" s="1"/>
  <c r="G22"/>
  <c r="G21" s="1"/>
  <c r="E27"/>
  <c r="D55"/>
  <c r="F55"/>
  <c r="E39"/>
  <c r="G44"/>
  <c r="G43" s="1"/>
  <c r="C83"/>
  <c r="E83"/>
  <c r="G58"/>
  <c r="G57" s="1"/>
  <c r="G61"/>
  <c r="D85"/>
  <c r="F85"/>
  <c r="E128"/>
  <c r="E129"/>
  <c r="F97"/>
  <c r="F104"/>
  <c r="F114"/>
  <c r="F107" s="1"/>
  <c r="D125"/>
  <c r="D121" s="1"/>
  <c r="C32"/>
  <c r="C31" s="1"/>
  <c r="G69"/>
  <c r="C22"/>
  <c r="C21" s="1"/>
  <c r="D39"/>
  <c r="F39"/>
  <c r="G40"/>
  <c r="G39" s="1"/>
  <c r="G72"/>
  <c r="G68" s="1"/>
  <c r="G55"/>
  <c r="C48"/>
  <c r="C47" s="1"/>
  <c r="C14"/>
  <c r="C13" s="1"/>
  <c r="D25"/>
  <c r="F25"/>
  <c r="E56"/>
  <c r="G56"/>
  <c r="D84"/>
  <c r="F84"/>
  <c r="F56"/>
  <c r="E84"/>
  <c r="G84"/>
  <c r="C75"/>
  <c r="C121"/>
  <c r="D97"/>
  <c r="C98"/>
  <c r="C104"/>
  <c r="C108"/>
  <c r="G111"/>
  <c r="G107" s="1"/>
  <c r="D117"/>
  <c r="G118"/>
  <c r="G117" s="1"/>
  <c r="G125"/>
  <c r="C56"/>
  <c r="D56"/>
  <c r="E25"/>
  <c r="G25"/>
  <c r="C84"/>
  <c r="C129"/>
  <c r="D129"/>
  <c r="D131" s="1"/>
  <c r="F132"/>
  <c r="E133"/>
  <c r="G130"/>
  <c r="G134" s="1"/>
  <c r="C130"/>
  <c r="E130"/>
  <c r="E134" s="1"/>
  <c r="E132" l="1"/>
  <c r="E135" s="1"/>
  <c r="D132"/>
  <c r="F129"/>
  <c r="C25"/>
  <c r="G83"/>
  <c r="C55"/>
  <c r="C128"/>
  <c r="C132" s="1"/>
  <c r="G129"/>
  <c r="G133" s="1"/>
  <c r="G128"/>
  <c r="G132" s="1"/>
  <c r="C107"/>
  <c r="C97"/>
  <c r="G121"/>
  <c r="D133"/>
  <c r="D135" s="1"/>
  <c r="C134"/>
  <c r="C133"/>
  <c r="C151" s="1"/>
  <c r="E131"/>
  <c r="C131" l="1"/>
  <c r="F133"/>
  <c r="F135" s="1"/>
  <c r="F131"/>
  <c r="G131"/>
  <c r="G135"/>
  <c r="C135"/>
  <c r="C141" s="1"/>
  <c r="C144"/>
  <c r="C148" s="1"/>
  <c r="C153"/>
</calcChain>
</file>

<file path=xl/sharedStrings.xml><?xml version="1.0" encoding="utf-8"?>
<sst xmlns="http://schemas.openxmlformats.org/spreadsheetml/2006/main" count="2927" uniqueCount="290">
  <si>
    <t>Амбулаторно-поликлиническая помощь 2022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</si>
  <si>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2022 год</t>
  </si>
  <si>
    <t>ПЛАН 2022 года (Комиссия 29.11.2022 )</t>
  </si>
  <si>
    <t xml:space="preserve"> 1 квартал</t>
  </si>
  <si>
    <t>2 квартал</t>
  </si>
  <si>
    <t>3 квартал</t>
  </si>
  <si>
    <t>4 квартал</t>
  </si>
  <si>
    <t>Услуги</t>
  </si>
  <si>
    <t xml:space="preserve">БУЗ ВО "Великоустюгская ЦРБ" 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</si>
  <si>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</si>
  <si>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</si>
  <si>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</si>
  <si>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</si>
  <si>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 xml:space="preserve">БУЗ ВО "Сокольская ЦРБ" </t>
  </si>
  <si>
    <t xml:space="preserve">БУЗ ВО "Тотемская ЦРБ" </t>
  </si>
  <si>
    <t xml:space="preserve">БУЗ ВО "Устюженская ЦРБ" </t>
  </si>
  <si>
    <t xml:space="preserve">ИТОГО КТ районные </t>
  </si>
  <si>
    <t xml:space="preserve">ИТОГО МРТ районные </t>
  </si>
  <si>
    <t>БУЗ ВО "Вологодская городская больница №1"</t>
  </si>
  <si>
    <t>БУЗ ВО "Вологодская городская поликлиника №1"</t>
  </si>
  <si>
    <t>ООО "Красота и здоровье"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</si>
  <si>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</si>
  <si>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</si>
  <si>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</si>
  <si>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</si>
  <si>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</si>
  <si>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 xml:space="preserve">Итого КТ г. Вологда </t>
  </si>
  <si>
    <t xml:space="preserve">Итого МРТ г. Вологда </t>
  </si>
  <si>
    <t>БУЗ ВО "Медико-санитарная часть "Северсталь"</t>
  </si>
  <si>
    <t>ООО "ЛДЦ МИБС -Череповец"</t>
  </si>
  <si>
    <t>ООО "Медэксперт"</t>
  </si>
  <si>
    <t>БУЗ ВО "Череповецкая городская больница"</t>
  </si>
  <si>
    <t>ООО "МедГрад"</t>
  </si>
  <si>
    <t xml:space="preserve">ИТОГО КТ г.Череповец </t>
  </si>
  <si>
    <t xml:space="preserve">ИТОГО МРТ г.Череповец </t>
  </si>
  <si>
    <t>БУЗ ВО "Вологодская областная клиническая больница"</t>
  </si>
  <si>
    <t>СЦГ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</si>
  <si>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</si>
  <si>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</t>
  </si>
  <si>
    <t>МРТ c наркозом</t>
  </si>
  <si>
    <t xml:space="preserve">БУЗ ВО "Вологодская областная детская больница № 2" </t>
  </si>
  <si>
    <t>БУЗ ВО "Вологодский областной онкологический диспансер"</t>
  </si>
  <si>
    <t>ИТОГО обл.ЛПУ  КТ</t>
  </si>
  <si>
    <t>ИТОГО обл.ЛПУ  МРТ</t>
  </si>
  <si>
    <t xml:space="preserve">ИТОГО обл.ЛПУ СЦГ </t>
  </si>
  <si>
    <t xml:space="preserve">ИТОГО обл.ЛПУ </t>
  </si>
  <si>
    <t>ВСЕГО КТ</t>
  </si>
  <si>
    <t>ВСЕГО МРТ</t>
  </si>
  <si>
    <t>ВСЕГО СЦГ</t>
  </si>
  <si>
    <t>ВСЕГО</t>
  </si>
  <si>
    <t>наши за пред КТ</t>
  </si>
  <si>
    <t>всего</t>
  </si>
  <si>
    <t>в ПГГ 2022 КТ</t>
  </si>
  <si>
    <t>наши за пред МРТ</t>
  </si>
  <si>
    <t>в ПГГ 2022 МРТ</t>
  </si>
  <si>
    <t>Амбулаторно-поликлиническая помощь 2022 год
Маршрутизация на услуги КТ исследований  медицинских организаций  Вологодской области на 2022 год</t>
  </si>
  <si>
    <t>Медицинские организации</t>
  </si>
  <si>
    <t>БУЗ ВО "Вологодская областная детская клиническая больница"</t>
  </si>
  <si>
    <t>БУЗ ВО "МСЧ "Северсталь"</t>
  </si>
  <si>
    <t xml:space="preserve">БУЗ ВО "Череповецкая городская больница" </t>
  </si>
  <si>
    <t>БУЗ ВО "Вологодская областная детская больница №2"</t>
  </si>
  <si>
    <t>БУЗ ВО "Великоустюгская ЦРБ"</t>
  </si>
  <si>
    <t>БУЗ ВО "Вытегорская ЦРБ"</t>
  </si>
  <si>
    <t>БУЗ ВО "Сокольская ЦРБ"</t>
  </si>
  <si>
    <t>БУЗ ВО "Тотемская ЦРБ"</t>
  </si>
  <si>
    <t>БУЗ ВО "Устюженская ЦРБ"</t>
  </si>
  <si>
    <t>Итого</t>
  </si>
  <si>
    <t>БУЗ ВО "Вологодская городская поликлиника №1"(ЦАОП)</t>
  </si>
  <si>
    <t>БУЗ ВО "ВОДКБ" новая</t>
  </si>
  <si>
    <t>БУЗ ВО "Бабаевская ЦРБ"</t>
  </si>
  <si>
    <t xml:space="preserve">Рентгеноконтрастные исследования </t>
  </si>
  <si>
    <t>ЧУЗ "РЖД-Медицина" г. Бабаево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</si>
  <si>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</si>
  <si>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</si>
  <si>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</si>
  <si>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"Верховажская ЦРБ" </t>
  </si>
  <si>
    <t>БУЗ ВО "Вожегодская ЦРБ"</t>
  </si>
  <si>
    <t>БУЗ ВО "Вологодская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</si>
  <si>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</si>
  <si>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</si>
  <si>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</si>
  <si>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</si>
  <si>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</si>
  <si>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</si>
  <si>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</si>
  <si>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</si>
  <si>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>БУЗ ВО "Тарногская ЦРБ"</t>
  </si>
  <si>
    <t xml:space="preserve">БУЗ ВО "Усть-Кубинская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</si>
  <si>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</si>
  <si>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</si>
  <si>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</si>
  <si>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</si>
  <si>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>БУЗ ВО "Вологодская городская поликлиника №2"</t>
  </si>
  <si>
    <t xml:space="preserve">БУЗ ВО "Вологодская городская поликлиника № 3" </t>
  </si>
  <si>
    <t>БУЗ ВО "Вологодская городская поликлиника №4"</t>
  </si>
  <si>
    <t xml:space="preserve">БУЗ ВО "Вологодская городская поликлиника №5" </t>
  </si>
  <si>
    <t xml:space="preserve">БУЗ ВО "Вологодская детская городская поликлиника" </t>
  </si>
  <si>
    <t xml:space="preserve">ЧУЗ "РЖД-Медицина" г. Вологда </t>
  </si>
  <si>
    <t xml:space="preserve">БУЗ ВО "Вологодская городская больница №2" </t>
  </si>
  <si>
    <t xml:space="preserve">ООО Поликлиника "Бодрость" </t>
  </si>
  <si>
    <t>БУЗ ВО "Вологодская городская стоматологическая поликлиника"</t>
  </si>
  <si>
    <t xml:space="preserve">Итого г. Вологда </t>
  </si>
  <si>
    <t>БУЗ ВО "Череповецкая детская городская поликлиника №1"</t>
  </si>
  <si>
    <t xml:space="preserve">БУЗ ВО "Череповецкая детская городская поликлиника №3" </t>
  </si>
  <si>
    <t xml:space="preserve">БУЗ ВО "Череповецкая городская поликлиника № 1" </t>
  </si>
  <si>
    <t>БУЗ ВО "Череповецкая городская поликлиника № 2"</t>
  </si>
  <si>
    <t>БУЗ ВО "Череповецкая городская поликлиника № 7" им.П.Я.Дмитриева</t>
  </si>
  <si>
    <t xml:space="preserve">ИТОГО г.Череповец </t>
  </si>
  <si>
    <t xml:space="preserve">КТ - иследования </t>
  </si>
  <si>
    <t>ФКУЗ "МСЧ МВД России по Вологодской области"</t>
  </si>
  <si>
    <t>БУЗ ВО "Медсанчасть "Северсталь"</t>
  </si>
  <si>
    <t xml:space="preserve">БУЗ ВО "ВОДКБ" </t>
  </si>
  <si>
    <t>ПЛАН 2022 года на 29.11.2022</t>
  </si>
  <si>
    <t xml:space="preserve">Амбулаторно-поликлиническая помощь </t>
  </si>
  <si>
    <t xml:space="preserve">Плановое задание на проведение патологоанатомических исследований биопсийного (операционного) материала с целью диагностики онкологических заболеваний  и подбора противоопухолевой лекарственной терапии для медицинских организаций и 
Вологодского филиала АО "Страховая компания "СОГАЗ-Мед" на 2022 год </t>
  </si>
  <si>
    <t>Наименование медицинской организации</t>
  </si>
  <si>
    <t xml:space="preserve"> Категории сложности</t>
  </si>
  <si>
    <t xml:space="preserve">Патолого-анатомическое исследование биопсийного (операционного) материала первой категории сложности </t>
  </si>
  <si>
    <t>Патолого-анатомическое исследование биопсийного (операционного) материала второй категории сложности</t>
  </si>
  <si>
    <t xml:space="preserve">Патолого-анатомическое исследование биопсийного (операционного) материала третьей категории сложности </t>
  </si>
  <si>
    <t xml:space="preserve">Патолого-анатомическое исследование биопсийного (операционного) материала четвертой категории сложности </t>
  </si>
  <si>
    <t>Патолого-анатомическое исследование биопсийного (операционного) материала пятой категории сложности</t>
  </si>
  <si>
    <t>Патолого-анатомическое исследование биопсийного (операционного) материала с применением иммуногистохимических методов</t>
  </si>
  <si>
    <t xml:space="preserve">Патолого-анатомическое исследование белка к рецепторам HER2/neu с применением иммуногистохимических методов </t>
  </si>
  <si>
    <t>БУЗ ВО "Великоустюгская ЦРБ"  Итог</t>
  </si>
  <si>
    <t>БУЗ ВО "Сокольская ЦРБ"  Итог</t>
  </si>
  <si>
    <t>БУЗ ВО "Вологодская городская больница №1" Итог</t>
  </si>
  <si>
    <t>БУЗ ВО "Вологодская областная клиническая больница" Итог</t>
  </si>
  <si>
    <t>БУЗ ВО "Вологодская областная клиническая больница №2" Итог</t>
  </si>
  <si>
    <t>БУЗ ВО "Вологодский областной онкологический диспансер" Итог</t>
  </si>
  <si>
    <t>Общий итог</t>
  </si>
  <si>
    <t>наши за пред</t>
  </si>
  <si>
    <t>в ПГГ 2022</t>
  </si>
  <si>
    <t xml:space="preserve">Количество исследований К 29.11.2022 </t>
  </si>
  <si>
    <t xml:space="preserve">Плановое задание на проведение ультразвуковых исследований сердечно-сосудистой системы для медицинских организаций и Вологодского филиала АО "Страховая компания "СОГАЗ-Мед" на 2022 год </t>
  </si>
  <si>
    <t>Вид исследования</t>
  </si>
  <si>
    <t xml:space="preserve">Эхокардиография 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</si>
  <si>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</si>
  <si>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</si>
  <si>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Дуплексное сканирование артерий почек</t>
  </si>
  <si>
    <t xml:space="preserve">Ультразвуковая допплерография сосудов (артерий и вен) верхних конечностей </t>
  </si>
  <si>
    <t xml:space="preserve">Ультразвуковая допплерография сосудов (артерий и вен) нижних конечностей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</si>
  <si>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</si>
  <si>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</si>
  <si>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экстракраниальных отделов брахиоцефальных артерий</t>
  </si>
  <si>
    <t>Дуплексное сканирование интракраниальных отделов брахиоцефальных артерий</t>
  </si>
  <si>
    <t>Дуплексное сканирование брахиоцефальных артерий, лучевых артерий с проведением ротационных проб</t>
  </si>
  <si>
    <t>Дуплексное сканирование сосудов (артерий и вен) нижних конечностей</t>
  </si>
  <si>
    <t xml:space="preserve">Ультразвуковая допплерография сосудов глаза </t>
  </si>
  <si>
    <t>Дуплексное сканирование сосудов щитовидной железы</t>
  </si>
  <si>
    <t>БУЗ ВО "Бабаевская ЦРБ" Итог</t>
  </si>
  <si>
    <t>ЧУЗ "РЖД-Медицина" г. Бабаево"</t>
  </si>
  <si>
    <t>ЧУЗ "РЖД-Медицина" г. Бабаево" Итог</t>
  </si>
  <si>
    <t>БУЗ ВО "Бабушкинская ЦРБ" Итог</t>
  </si>
  <si>
    <t>БУЗ ВО "Белозерская ЦРБ"</t>
  </si>
  <si>
    <t>БУЗ ВО "Белозерская ЦРБ" Итог</t>
  </si>
  <si>
    <t>БУЗ ВО "Вашкинская ЦРБ" Итог</t>
  </si>
  <si>
    <t>БУЗ ВО "Великоустюгская ЦРБ" Итог</t>
  </si>
  <si>
    <t>БУЗ ВО "Верховажская ЦРБ"</t>
  </si>
  <si>
    <t>БУЗ ВО "Верховажская ЦРБ" Итог</t>
  </si>
  <si>
    <t>БУЗ ВО "Вожегодская ЦРБ" Итог</t>
  </si>
  <si>
    <t>БУЗ ВО "Вологодская ЦРБ" Итог</t>
  </si>
  <si>
    <t>БУЗ ВО "Вытегорская ЦРБ" Итог</t>
  </si>
  <si>
    <t>БУЗ ВО "Грязовецкая ЦРБ" Итог</t>
  </si>
  <si>
    <t>БУЗ ВО "Кадуйская ЦРБ" Итог</t>
  </si>
  <si>
    <t>БУЗ ВО "Кирилловская ЦРБ" Итог</t>
  </si>
  <si>
    <t>БУЗ ВО "Кич-Городецкая ЦРБ" им. В.И. Коржавина</t>
  </si>
  <si>
    <t>БУЗ ВО "Кич-Городецкая ЦРБ" им. В.И. Коржавина Итог</t>
  </si>
  <si>
    <t>БУЗ ВО "Междуреченская ЦРБ"</t>
  </si>
  <si>
    <t>БУЗ ВО "Междуреченская ЦРБ" Итог</t>
  </si>
  <si>
    <t>БУЗ ВО "Никольская ЦРБ"</t>
  </si>
  <si>
    <t>БУЗ ВО "Никольская ЦРБ" Итог</t>
  </si>
  <si>
    <t>БУЗ ВО "Нюксенская ЦРБ" Итог</t>
  </si>
  <si>
    <t>БУЗ ВО "Сямженская ЦРБ" Итог</t>
  </si>
  <si>
    <t>БУЗ ВО "Сокольская ЦРБ" Итог</t>
  </si>
  <si>
    <t>БУЗ ВО "Тарногская ЦРБ" Итог</t>
  </si>
  <si>
    <t>БУЗ ВО "Тотемская ЦРБ" Итог</t>
  </si>
  <si>
    <t>БУЗ ВО "Усть-Кубинская ЦРБ"</t>
  </si>
  <si>
    <t>БУЗ ВО "Усть-Кубинская ЦРБ" Итог</t>
  </si>
  <si>
    <t>БУЗ ВО "Устюженская ЦРБ" Итог</t>
  </si>
  <si>
    <t>БУЗ ВО "Харовская ЦРБ"</t>
  </si>
  <si>
    <t>БУЗ ВО "Харовская ЦРБ" Итог</t>
  </si>
  <si>
    <t>БУЗ ВО "Чагодощенская ЦРБ"</t>
  </si>
  <si>
    <t>БУЗ ВО "Чагодощенская ЦРБ" Итог</t>
  </si>
  <si>
    <t>БУЗ ВО "Шекснинская ЦРБ"</t>
  </si>
  <si>
    <t>БУЗ ВО "Шекснинская ЦРБ" Итог</t>
  </si>
  <si>
    <t xml:space="preserve">БУЗ ВО "Вологодская городская поликлиника № 1" </t>
  </si>
  <si>
    <t>БУЗ ВО "Вологодская городская поликлиника № 1"  Итог</t>
  </si>
  <si>
    <t xml:space="preserve">БУЗ ВО "Вологодская городская поликлиника № 2" </t>
  </si>
  <si>
    <t>БУЗ ВО "Вологодская городская поликлиника № 2"  Итог</t>
  </si>
  <si>
    <t>БУЗ ВО "Вологодская городская поликлиника № 3"  Итог</t>
  </si>
  <si>
    <t xml:space="preserve">БУЗ ВО "Вологодская городская поликлиника № 4" </t>
  </si>
  <si>
    <t>БУЗ ВО "Вологодская городская поликлиника № 4"  Итог</t>
  </si>
  <si>
    <t xml:space="preserve">БУЗ ВО "Вологодская городская поликлиника № 5" </t>
  </si>
  <si>
    <t>БУЗ ВО "Вологодская городская поликлиника № 5"  Итог</t>
  </si>
  <si>
    <t>БУЗ ВО "Вологодская детская городская поликлиника"  Итог</t>
  </si>
  <si>
    <t>ЧУЗ "РЖД-Медицина" г. Вологда"</t>
  </si>
  <si>
    <t>ЧУЗ "РЖД-Медицина" г. Вологда" Итог</t>
  </si>
  <si>
    <t>БУЗ ВО "Вологодская городская больница № 2"</t>
  </si>
  <si>
    <t>БУЗ ВО "Вологодская городская больница № 2" Итог</t>
  </si>
  <si>
    <t>ФКУЗ "МСЧ МВД России по Вологодской области" Итог</t>
  </si>
  <si>
    <t>ООО "Красота и здоровье" Итог</t>
  </si>
  <si>
    <t>ООО "Поликлиника "Бодрость"</t>
  </si>
  <si>
    <t>ООО "Поликлиника "Бодрость" Итог</t>
  </si>
  <si>
    <t xml:space="preserve">БУЗ ВО "Череповецкая детская городская  поликлиника  № 1"  </t>
  </si>
  <si>
    <t>БУЗ ВО "Череповецкая детская городская  поликлиника  № 1"   Итог</t>
  </si>
  <si>
    <t xml:space="preserve">БУЗ ВО "Череповецкая детская городская  поликлиника  № 3"  </t>
  </si>
  <si>
    <t>БУЗ ВО "Череповецкая детская городская  поликлиника  № 3"   Итог</t>
  </si>
  <si>
    <t>БУЗ ВО "Череповецкая городская поликлиника  № 7" им. П.Я. Дмитриева</t>
  </si>
  <si>
    <t>БУЗ ВО "Череповецкая городская поликлиника  № 7" им. П.Я. Дмитриева Итог</t>
  </si>
  <si>
    <t>БУЗ ВО "Череповецкая городская поликлиника № 1"</t>
  </si>
  <si>
    <t>БУЗ ВО "Череповецкая городская поликлиника № 1" Итог</t>
  </si>
  <si>
    <t>БУЗ ВО "Череповецкая городская поликлиника № 2" Итог</t>
  </si>
  <si>
    <t>БУЗ ВО "Череповецкая городская больница" Итог</t>
  </si>
  <si>
    <t>БУЗ ВО "Медсанчасть "Северсталь" Итог</t>
  </si>
  <si>
    <t>БУЗ ВО "Вологодская областная детская клиническая больница" Итог</t>
  </si>
  <si>
    <t>БУЗ ВО "ВОДКБ"</t>
  </si>
  <si>
    <t xml:space="preserve">БУЗ ВО "Вологодская областная  клиническая больница  №2" </t>
  </si>
  <si>
    <t>БУЗ ВО "Вологодская областная  клиническая больница  №2"  Итог</t>
  </si>
  <si>
    <t>БУЗ ВО "Вологодская областная детская больница № 2"</t>
  </si>
  <si>
    <t>БУЗ ВО "Вологодская областная детская больница № 2" Итог</t>
  </si>
  <si>
    <r>
      <rPr>
        <b/>
        <u/>
        <sz val="11"/>
        <color indexed="8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color indexed="8"/>
        <rFont val="Times New Roman"/>
        <family val="1"/>
        <charset val="204"/>
      </rPr>
      <t xml:space="preserve">
Маршрутизация диагностических исследований  при наличии направления в рамках выделенных объемов при оказании амбулаторно-поликлинической медицинской помощи  на 2022 год</t>
    </r>
  </si>
  <si>
    <t xml:space="preserve"> - Ультразвуковое исследование сердечно-сосудистой системы
</t>
  </si>
  <si>
    <t>Наименование медицинских организаций</t>
  </si>
  <si>
    <t>ЧУЗ "РЖД-Медицина"
 г. Бабаево</t>
  </si>
  <si>
    <t>БУЗ ВО "Вологодская городская
 поликлиника №1"</t>
  </si>
  <si>
    <t>БУЗ ВО "Вологодская городская
 поликлиника №2"</t>
  </si>
  <si>
    <t xml:space="preserve">БУЗ ВО "Вологодская городская
 поликлиника № 3" </t>
  </si>
  <si>
    <t>БУЗ ВО "Вологодская городская
 поликлиника № 4"</t>
  </si>
  <si>
    <t xml:space="preserve">БУЗ ВО "Вологодская городская
 поликлиника № 5" </t>
  </si>
  <si>
    <t xml:space="preserve">БУЗ ВО "Вологодская детская
 городская поликлиника" </t>
  </si>
  <si>
    <t>ЧУЗ "РЖД-Медицина"
 г. Вологда</t>
  </si>
  <si>
    <t xml:space="preserve">БУЗ ВО "Вологодская 
городская больница №2" </t>
  </si>
  <si>
    <t>ФКУЗ "МСЧ МВД России по Вологодской обл."</t>
  </si>
  <si>
    <t xml:space="preserve">ООО "Поликлиника "Бодрость" </t>
  </si>
  <si>
    <t xml:space="preserve">БУЗ ВО "Череповецкая детская городская поликлиника №1" </t>
  </si>
  <si>
    <t>БУЗ ВО "Череповецкая детская городская поликлиника №3"</t>
  </si>
  <si>
    <t>Наименование медицинских организаций-исполнителей:</t>
  </si>
  <si>
    <t>БУЗ ВО "Вологодская городская поликлиника № 4"</t>
  </si>
  <si>
    <t>ЧУЗ "РЖД-Медицина" г. Вологда</t>
  </si>
  <si>
    <t>Итого область</t>
  </si>
  <si>
    <t>ОБЩИЙ ИТОГ</t>
  </si>
  <si>
    <t>Ультразвуковое исследование сердечно-сосудистой  (Комиссия 29.11.2022)</t>
  </si>
  <si>
    <r>
      <rPr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sz val="16"/>
        <rFont val="Times New Roman"/>
        <family val="1"/>
        <charset val="204"/>
      </rPr>
      <t xml:space="preserve">
Маршрутизация эндоскопических диагностических исследований  при наличии направления в рамках выделенных объемов при оказании амбулаторно-поликлинической медицинской помощи  на 2022 год</t>
    </r>
  </si>
  <si>
    <t xml:space="preserve">                                                             Медорганизации заказчики:
Медорганизации исполнители:</t>
  </si>
  <si>
    <t>Эндоскопические диагностические исследования 2022
К 29.11.2022</t>
  </si>
  <si>
    <t xml:space="preserve">БУЗ ВО "Бабушкинская ЦРБ" </t>
  </si>
  <si>
    <t>БУЗ ВО "Вологодская городская поликлиника № 5"</t>
  </si>
  <si>
    <t xml:space="preserve">БУЗ ВО "Вологодская городская
 больница №2" </t>
  </si>
  <si>
    <t xml:space="preserve">ООО "Поликлиника"Бодрость" </t>
  </si>
  <si>
    <t xml:space="preserve">БУЗ ВО "Кадуйская ЦРБ" </t>
  </si>
  <si>
    <t xml:space="preserve">ООО "Медицинский центр "Бодрость" </t>
  </si>
  <si>
    <t xml:space="preserve">БУЗ ВО "Вологодский областной онкологический диспансер" </t>
  </si>
  <si>
    <r>
      <rPr>
        <u/>
        <sz val="12"/>
        <color theme="1"/>
        <rFont val="Times New Roman"/>
        <family val="2"/>
        <charset val="204"/>
      </rPr>
      <t xml:space="preserve">Амбулаторно-поликлиническая помощь </t>
    </r>
    <r>
      <rPr>
        <sz val="12"/>
        <color theme="1"/>
        <rFont val="Times New Roman"/>
        <family val="2"/>
        <charset val="204"/>
      </rPr>
      <t xml:space="preserve">
Плановое задание на диагностические исследования на 2022 год</t>
    </r>
  </si>
  <si>
    <t xml:space="preserve"> - Эндоскопические диагностические исследования </t>
  </si>
  <si>
    <t>Эзофагогастродуоденоскопия (взрослые)</t>
  </si>
  <si>
    <t>Эзофагогастродуоденоскопия (дети)</t>
  </si>
  <si>
    <t>Бронхоскопия (взрослые)</t>
  </si>
  <si>
    <t>Бронхоскопия (дети)</t>
  </si>
  <si>
    <t>Колоноскопия (взрослые)</t>
  </si>
  <si>
    <t>Колоноскопия (дети)</t>
  </si>
  <si>
    <t>Ректороманоскопия (взрослые)</t>
  </si>
  <si>
    <t>Ректороманоскопия (дети)</t>
  </si>
  <si>
    <t>Сигмоскопия</t>
  </si>
  <si>
    <t>ЧУЗ "РЖД-Медицина" г. Бабаево Итог</t>
  </si>
  <si>
    <t>БУЗ ВО "Бабушкинская ЦРБ"  Итог</t>
  </si>
  <si>
    <t>БУЗ ВО "Верховажская ЦРБ"  Итог</t>
  </si>
  <si>
    <t>БУЗ ВО "Кич-Городецкая ЦРБ" им. В.И.Коржавина  Итог</t>
  </si>
  <si>
    <t>БУЗ ВО "Никольская ЦРБ"  Итог</t>
  </si>
  <si>
    <t>БУЗ ВО "Тотемская ЦРБ"  Итог</t>
  </si>
  <si>
    <t>БУЗ ВО "Усть-Кубинская ЦРБ"  Итог</t>
  </si>
  <si>
    <t>БУЗ ВО "Устюженская ЦРБ"  Итог</t>
  </si>
  <si>
    <t>БУЗ ВО "Харовская ЦРБ"  Итог</t>
  </si>
  <si>
    <t>БУЗ ВО "Чагодощенская ЦРБ"  Итог</t>
  </si>
  <si>
    <t>БУЗ ВО "Шекснинская ЦРБ"  Итог</t>
  </si>
  <si>
    <t>БУЗ ВО "Вологодская городская поликлиника №1" Итог</t>
  </si>
  <si>
    <t>БУЗ ВО "Вологодская городская поликлиника №2" Итог</t>
  </si>
  <si>
    <t>БУЗ ВО "Вологодская городская поликлиника № 4" Итог</t>
  </si>
  <si>
    <t>ЧУЗ "РЖД-Медицина" г. Вологда Итог</t>
  </si>
  <si>
    <t>БУЗ ВО "Вологодская городская больница №2"  Итог</t>
  </si>
  <si>
    <t>ООО "Медицинский центр "Бодрость"  Итог</t>
  </si>
  <si>
    <t>БУЗ ВО "Череповецкая городская поликлиника № 7" им.П.Я.Дмитриева Итог</t>
  </si>
  <si>
    <t>БУЗ ВО "Череповецкая городская поликлиника № 1"  Итог</t>
  </si>
  <si>
    <t>БУЗ ВО "Череповецкая городская больница"  Итог</t>
  </si>
  <si>
    <t>БУЗ ВО "Медико-санитарная часть "Северсталь" Итог</t>
  </si>
  <si>
    <t>БУЗ ВО "Вологодская областная детская клиническая больница"  Итог</t>
  </si>
  <si>
    <t>БУЗ ВО "ВОДКБ"  Итог</t>
  </si>
  <si>
    <t xml:space="preserve">наши за пред </t>
  </si>
  <si>
    <t>План Комиссия 29.11.2022</t>
  </si>
  <si>
    <t>Количество исследований (К 29.11.2022)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</si>
</sst>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[$€-1]_-;\-* #,##0.00[$€-1]_-;_-* &quot;-&quot;??[$€-1]_-"/>
    <numFmt numFmtId="168" formatCode="#,##0.00%;[Red]\(#,##0.00%\)"/>
    <numFmt numFmtId="169" formatCode="0.0%;\(0.0%\)"/>
    <numFmt numFmtId="170" formatCode="000"/>
    <numFmt numFmtId="171" formatCode="#,##0.0%;[Red]\(#,##0.0%\)"/>
    <numFmt numFmtId="172" formatCode="#,##0.0%;\(#,##0.0%\)"/>
    <numFmt numFmtId="173" formatCode="0.0000%"/>
    <numFmt numFmtId="174" formatCode="#,##0.0_%;[Red]\(#,##0.0%\)"/>
    <numFmt numFmtId="175" formatCode="[$-419]General"/>
    <numFmt numFmtId="176" formatCode="#,##0.00&quot; &quot;[$руб.-419];[Red]&quot;-&quot;#,##0.00&quot; &quot;[$руб.-419]"/>
    <numFmt numFmtId="177" formatCode="0.00000%"/>
    <numFmt numFmtId="178" formatCode="_(* #,##0.00_);_(* \(#,##0.00\);_(* &quot;-&quot;??_);_(@_)"/>
    <numFmt numFmtId="179" formatCode="0.0%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C00000"/>
      <name val="Times New Roman"/>
      <family val="1"/>
      <charset val="204"/>
    </font>
    <font>
      <sz val="11"/>
      <name val="Arial"/>
      <family val="2"/>
      <charset val="204"/>
    </font>
    <font>
      <sz val="11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 Cyr"/>
      <charset val="204"/>
    </font>
    <font>
      <b/>
      <sz val="10"/>
      <color indexed="1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</font>
    <font>
      <sz val="1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u/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2"/>
      <charset val="204"/>
    </font>
    <font>
      <b/>
      <sz val="11"/>
      <color rgb="FFC00000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6"/>
      <name val="Times New Roman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80">
    <xf numFmtId="0" fontId="0" fillId="0" borderId="0"/>
    <xf numFmtId="0" fontId="2" fillId="0" borderId="0"/>
    <xf numFmtId="0" fontId="4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6" fillId="6" borderId="0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70" fontId="21" fillId="0" borderId="0" applyFill="0" applyBorder="0" applyAlignment="0"/>
    <xf numFmtId="171" fontId="2" fillId="0" borderId="0" applyFill="0" applyBorder="0" applyAlignment="0"/>
    <xf numFmtId="172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47" fillId="23" borderId="18" applyNumberFormat="0" applyAlignment="0" applyProtection="0"/>
    <xf numFmtId="0" fontId="48" fillId="24" borderId="19" applyNumberFormat="0" applyAlignment="0" applyProtection="0"/>
    <xf numFmtId="0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50" fillId="0" borderId="0" applyFill="0" applyBorder="0" applyAlignment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4" fillId="0" borderId="0"/>
    <xf numFmtId="175" fontId="51" fillId="0" borderId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38" fontId="54" fillId="25" borderId="0" applyNumberFormat="0" applyBorder="0" applyAlignment="0" applyProtection="0"/>
    <xf numFmtId="0" fontId="55" fillId="0" borderId="3" applyNumberFormat="0" applyAlignment="0" applyProtection="0">
      <alignment horizontal="left" vertical="center"/>
    </xf>
    <xf numFmtId="0" fontId="55" fillId="0" borderId="11">
      <alignment horizontal="left" vertical="center"/>
    </xf>
    <xf numFmtId="0" fontId="56" fillId="0" borderId="0">
      <alignment horizontal="center"/>
    </xf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>
      <alignment horizontal="center" textRotation="90"/>
    </xf>
    <xf numFmtId="0" fontId="60" fillId="10" borderId="18" applyNumberFormat="0" applyAlignment="0" applyProtection="0"/>
    <xf numFmtId="10" fontId="54" fillId="26" borderId="5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61" fillId="0" borderId="23" applyNumberFormat="0" applyFill="0" applyAlignment="0" applyProtection="0"/>
    <xf numFmtId="0" fontId="62" fillId="27" borderId="0" applyNumberFormat="0" applyBorder="0" applyAlignment="0" applyProtection="0"/>
    <xf numFmtId="173" fontId="2" fillId="0" borderId="0"/>
    <xf numFmtId="0" fontId="16" fillId="0" borderId="0"/>
    <xf numFmtId="0" fontId="43" fillId="0" borderId="0"/>
    <xf numFmtId="0" fontId="2" fillId="28" borderId="24" applyNumberFormat="0" applyFont="0" applyAlignment="0" applyProtection="0"/>
    <xf numFmtId="0" fontId="63" fillId="23" borderId="25" applyNumberFormat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64" fillId="0" borderId="0"/>
    <xf numFmtId="176" fontId="64" fillId="0" borderId="0"/>
    <xf numFmtId="49" fontId="50" fillId="0" borderId="0" applyFill="0" applyBorder="0" applyAlignment="0"/>
    <xf numFmtId="173" fontId="2" fillId="0" borderId="0" applyFill="0" applyBorder="0" applyAlignment="0"/>
    <xf numFmtId="177" fontId="2" fillId="0" borderId="0" applyFill="0" applyBorder="0" applyAlignment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60" fillId="10" borderId="18" applyNumberFormat="0" applyAlignment="0" applyProtection="0"/>
    <xf numFmtId="0" fontId="63" fillId="23" borderId="25" applyNumberFormat="0" applyAlignment="0" applyProtection="0"/>
    <xf numFmtId="0" fontId="47" fillId="23" borderId="18" applyNumberFormat="0" applyAlignment="0" applyProtection="0"/>
    <xf numFmtId="165" fontId="2" fillId="0" borderId="0" applyFont="0" applyFill="0" applyBorder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48" fillId="24" borderId="19" applyNumberFormat="0" applyAlignment="0" applyProtection="0"/>
    <xf numFmtId="0" fontId="65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5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6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28" borderId="24" applyNumberFormat="0" applyFont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1" fillId="0" borderId="23" applyNumberFormat="0" applyFill="0" applyAlignment="0" applyProtection="0"/>
    <xf numFmtId="0" fontId="43" fillId="0" borderId="0"/>
    <xf numFmtId="49" fontId="1" fillId="0" borderId="0">
      <alignment horizontal="center" vertical="center" wrapText="1"/>
    </xf>
    <xf numFmtId="0" fontId="76" fillId="0" borderId="27">
      <alignment horizontal="center" vertical="center" wrapText="1"/>
    </xf>
    <xf numFmtId="14" fontId="76" fillId="0" borderId="27">
      <alignment horizontal="center" vertical="center" wrapText="1"/>
    </xf>
    <xf numFmtId="0" fontId="67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3" fillId="7" borderId="0" applyNumberFormat="0" applyBorder="0" applyAlignment="0" applyProtection="0"/>
    <xf numFmtId="9" fontId="38" fillId="0" borderId="0" applyFont="0" applyFill="0" applyBorder="0" applyAlignment="0" applyProtection="0"/>
    <xf numFmtId="0" fontId="87" fillId="0" borderId="0">
      <alignment horizontal="right" vertical="center"/>
    </xf>
    <xf numFmtId="0" fontId="88" fillId="0" borderId="0">
      <alignment horizontal="left" vertical="center"/>
    </xf>
    <xf numFmtId="0" fontId="89" fillId="0" borderId="0">
      <alignment horizontal="center" vertical="center"/>
    </xf>
    <xf numFmtId="0" fontId="87" fillId="0" borderId="0">
      <alignment horizontal="center" vertical="center"/>
    </xf>
    <xf numFmtId="0" fontId="90" fillId="0" borderId="0">
      <alignment horizontal="center" vertical="center"/>
    </xf>
    <xf numFmtId="0" fontId="1" fillId="0" borderId="0"/>
    <xf numFmtId="0" fontId="38" fillId="0" borderId="0"/>
    <xf numFmtId="0" fontId="4" fillId="0" borderId="0"/>
  </cellStyleXfs>
  <cellXfs count="298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14" fillId="0" borderId="5" xfId="1" applyFont="1" applyFill="1" applyBorder="1" applyAlignment="1">
      <alignment horizontal="center" vertical="center" wrapText="1" shrinkToFit="1"/>
    </xf>
    <xf numFmtId="3" fontId="14" fillId="0" borderId="5" xfId="1" applyNumberFormat="1" applyFont="1" applyFill="1" applyBorder="1" applyAlignment="1">
      <alignment horizontal="center" vertical="center" wrapText="1"/>
    </xf>
    <xf numFmtId="3" fontId="15" fillId="0" borderId="5" xfId="1" applyNumberFormat="1" applyFont="1" applyFill="1" applyBorder="1" applyAlignment="1">
      <alignment vertical="center" wrapText="1" shrinkToFit="1"/>
    </xf>
    <xf numFmtId="0" fontId="14" fillId="0" borderId="5" xfId="1" applyFont="1" applyFill="1" applyBorder="1" applyAlignment="1">
      <alignment vertical="center" wrapText="1" shrinkToFit="1"/>
    </xf>
    <xf numFmtId="3" fontId="15" fillId="0" borderId="5" xfId="1" applyNumberFormat="1" applyFont="1" applyFill="1" applyBorder="1" applyAlignment="1">
      <alignment horizontal="center" vertical="center" wrapText="1" shrinkToFit="1"/>
    </xf>
    <xf numFmtId="0" fontId="14" fillId="0" borderId="5" xfId="1" applyFont="1" applyFill="1" applyBorder="1" applyAlignment="1">
      <alignment horizontal="left" vertical="center" wrapText="1"/>
    </xf>
    <xf numFmtId="3" fontId="18" fillId="0" borderId="0" xfId="1" applyNumberFormat="1" applyFont="1" applyFill="1"/>
    <xf numFmtId="0" fontId="3" fillId="0" borderId="0" xfId="1" applyFont="1" applyFill="1" applyAlignment="1">
      <alignment horizontal="center"/>
    </xf>
    <xf numFmtId="0" fontId="20" fillId="0" borderId="5" xfId="1" applyFont="1" applyFill="1" applyBorder="1" applyAlignment="1">
      <alignment horizontal="center" vertical="center" wrapText="1"/>
    </xf>
    <xf numFmtId="3" fontId="20" fillId="0" borderId="5" xfId="1" applyNumberFormat="1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vertical="center"/>
    </xf>
    <xf numFmtId="3" fontId="21" fillId="0" borderId="5" xfId="1" applyNumberFormat="1" applyFont="1" applyFill="1" applyBorder="1"/>
    <xf numFmtId="3" fontId="21" fillId="0" borderId="6" xfId="1" applyNumberFormat="1" applyFont="1" applyFill="1" applyBorder="1"/>
    <xf numFmtId="0" fontId="22" fillId="0" borderId="0" xfId="1" applyFont="1" applyFill="1"/>
    <xf numFmtId="1" fontId="21" fillId="0" borderId="5" xfId="1" applyNumberFormat="1" applyFont="1" applyFill="1" applyBorder="1" applyAlignment="1">
      <alignment horizontal="right" vertical="center" wrapText="1" shrinkToFit="1"/>
    </xf>
    <xf numFmtId="0" fontId="3" fillId="0" borderId="0" xfId="1" applyFont="1" applyFill="1"/>
    <xf numFmtId="0" fontId="15" fillId="0" borderId="0" xfId="1" applyFont="1" applyFill="1"/>
    <xf numFmtId="0" fontId="20" fillId="0" borderId="5" xfId="5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right" vertical="center" wrapText="1" shrinkToFit="1"/>
    </xf>
    <xf numFmtId="3" fontId="21" fillId="0" borderId="5" xfId="1" applyNumberFormat="1" applyFont="1" applyFill="1" applyBorder="1" applyAlignment="1">
      <alignment horizontal="right" vertical="center" wrapText="1" shrinkToFit="1"/>
    </xf>
    <xf numFmtId="0" fontId="20" fillId="0" borderId="5" xfId="2" applyFont="1" applyFill="1" applyBorder="1" applyAlignment="1">
      <alignment horizontal="center" vertical="center"/>
    </xf>
    <xf numFmtId="0" fontId="24" fillId="0" borderId="0" xfId="1" applyFont="1" applyFill="1"/>
    <xf numFmtId="0" fontId="9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/>
    </xf>
    <xf numFmtId="3" fontId="14" fillId="0" borderId="5" xfId="1" applyNumberFormat="1" applyFont="1" applyFill="1" applyBorder="1" applyAlignment="1">
      <alignment horizontal="center"/>
    </xf>
    <xf numFmtId="3" fontId="14" fillId="0" borderId="5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 shrinkToFit="1"/>
    </xf>
    <xf numFmtId="3" fontId="20" fillId="0" borderId="5" xfId="1" applyNumberFormat="1" applyFont="1" applyFill="1" applyBorder="1" applyAlignment="1">
      <alignment horizontal="center" vertical="center" wrapText="1" shrinkToFit="1"/>
    </xf>
    <xf numFmtId="0" fontId="14" fillId="0" borderId="5" xfId="2" applyFont="1" applyFill="1" applyBorder="1" applyAlignment="1">
      <alignment horizontal="left" vertical="center" wrapText="1"/>
    </xf>
    <xf numFmtId="3" fontId="14" fillId="0" borderId="8" xfId="1" applyNumberFormat="1" applyFont="1" applyFill="1" applyBorder="1" applyAlignment="1">
      <alignment horizontal="center" vertical="center"/>
    </xf>
    <xf numFmtId="3" fontId="8" fillId="0" borderId="0" xfId="1" applyNumberFormat="1" applyFont="1" applyFill="1"/>
    <xf numFmtId="3" fontId="12" fillId="0" borderId="0" xfId="1" applyNumberFormat="1" applyFont="1" applyFill="1"/>
    <xf numFmtId="0" fontId="12" fillId="0" borderId="0" xfId="1" applyFont="1" applyFill="1"/>
    <xf numFmtId="0" fontId="21" fillId="0" borderId="4" xfId="1" applyFont="1" applyFill="1" applyBorder="1" applyAlignment="1">
      <alignment horizontal="left" vertical="center" wrapText="1"/>
    </xf>
    <xf numFmtId="3" fontId="25" fillId="0" borderId="4" xfId="1" applyNumberFormat="1" applyFont="1" applyFill="1" applyBorder="1" applyAlignment="1"/>
    <xf numFmtId="0" fontId="14" fillId="0" borderId="4" xfId="2" applyFont="1" applyFill="1" applyBorder="1" applyAlignment="1">
      <alignment vertical="center"/>
    </xf>
    <xf numFmtId="3" fontId="12" fillId="0" borderId="4" xfId="1" applyNumberFormat="1" applyFont="1" applyFill="1" applyBorder="1" applyAlignment="1"/>
    <xf numFmtId="0" fontId="21" fillId="0" borderId="0" xfId="1" applyFont="1" applyFill="1" applyAlignment="1">
      <alignment horizontal="left" vertical="center" wrapText="1"/>
    </xf>
    <xf numFmtId="3" fontId="12" fillId="0" borderId="10" xfId="1" applyNumberFormat="1" applyFont="1" applyFill="1" applyBorder="1"/>
    <xf numFmtId="0" fontId="14" fillId="0" borderId="0" xfId="1" applyFont="1" applyFill="1" applyBorder="1" applyAlignment="1">
      <alignment horizontal="left" vertical="center" wrapText="1"/>
    </xf>
    <xf numFmtId="3" fontId="8" fillId="0" borderId="0" xfId="1" applyNumberFormat="1" applyFont="1" applyFill="1" applyBorder="1"/>
    <xf numFmtId="3" fontId="12" fillId="0" borderId="0" xfId="1" applyNumberFormat="1" applyFont="1" applyFill="1" applyBorder="1"/>
    <xf numFmtId="0" fontId="14" fillId="0" borderId="0" xfId="1" applyFont="1" applyFill="1" applyAlignment="1">
      <alignment horizontal="left" vertical="center" wrapText="1"/>
    </xf>
    <xf numFmtId="3" fontId="12" fillId="0" borderId="5" xfId="1" applyNumberFormat="1" applyFont="1" applyFill="1" applyBorder="1"/>
    <xf numFmtId="0" fontId="26" fillId="0" borderId="0" xfId="6" applyFont="1" applyFill="1"/>
    <xf numFmtId="3" fontId="14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 vertical="center" wrapText="1" shrinkToFit="1"/>
    </xf>
    <xf numFmtId="0" fontId="21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3" xfId="6" applyFont="1" applyFill="1" applyBorder="1"/>
    <xf numFmtId="0" fontId="28" fillId="0" borderId="0" xfId="6" applyFont="1" applyFill="1"/>
    <xf numFmtId="0" fontId="26" fillId="0" borderId="0" xfId="0" applyFont="1" applyFill="1"/>
    <xf numFmtId="0" fontId="27" fillId="0" borderId="0" xfId="0" applyFont="1" applyFill="1"/>
    <xf numFmtId="0" fontId="6" fillId="0" borderId="0" xfId="2" applyFont="1" applyFill="1" applyBorder="1" applyAlignment="1">
      <alignment horizontal="right" vertical="top"/>
    </xf>
    <xf numFmtId="0" fontId="2" fillId="0" borderId="0" xfId="1"/>
    <xf numFmtId="0" fontId="14" fillId="0" borderId="12" xfId="1" applyFont="1" applyFill="1" applyBorder="1" applyAlignment="1">
      <alignment horizontal="center" vertical="center" wrapText="1" shrinkToFit="1"/>
    </xf>
    <xf numFmtId="3" fontId="17" fillId="0" borderId="15" xfId="3" applyNumberFormat="1" applyFont="1" applyFill="1" applyBorder="1" applyAlignment="1">
      <alignment vertical="center" wrapText="1"/>
    </xf>
    <xf numFmtId="3" fontId="15" fillId="0" borderId="5" xfId="1" applyNumberFormat="1" applyFont="1" applyFill="1" applyBorder="1" applyAlignment="1">
      <alignment vertical="center" textRotation="90" wrapText="1" shrinkToFit="1"/>
    </xf>
    <xf numFmtId="3" fontId="14" fillId="0" borderId="5" xfId="1" applyNumberFormat="1" applyFont="1" applyFill="1" applyBorder="1" applyAlignment="1">
      <alignment vertical="center" textRotation="90" wrapText="1" shrinkToFit="1"/>
    </xf>
    <xf numFmtId="3" fontId="14" fillId="0" borderId="7" xfId="1" applyNumberFormat="1" applyFont="1" applyFill="1" applyBorder="1" applyAlignment="1">
      <alignment vertical="center" textRotation="90" wrapText="1" shrinkToFit="1"/>
    </xf>
    <xf numFmtId="3" fontId="14" fillId="0" borderId="8" xfId="1" applyNumberFormat="1" applyFont="1" applyFill="1" applyBorder="1" applyAlignment="1">
      <alignment horizontal="center" vertical="center" wrapText="1"/>
    </xf>
    <xf numFmtId="0" fontId="30" fillId="2" borderId="0" xfId="1" applyFont="1" applyFill="1"/>
    <xf numFmtId="0" fontId="14" fillId="0" borderId="5" xfId="2" applyFont="1" applyFill="1" applyBorder="1" applyAlignment="1">
      <alignment vertical="center" wrapText="1"/>
    </xf>
    <xf numFmtId="3" fontId="21" fillId="0" borderId="5" xfId="1" applyNumberFormat="1" applyFont="1" applyFill="1" applyBorder="1" applyAlignment="1">
      <alignment horizontal="right" wrapText="1" shrinkToFit="1"/>
    </xf>
    <xf numFmtId="3" fontId="14" fillId="0" borderId="8" xfId="1" applyNumberFormat="1" applyFont="1" applyFill="1" applyBorder="1" applyAlignment="1">
      <alignment horizontal="right" wrapText="1" shrinkToFit="1"/>
    </xf>
    <xf numFmtId="3" fontId="31" fillId="0" borderId="0" xfId="1" applyNumberFormat="1" applyFont="1" applyFill="1"/>
    <xf numFmtId="4" fontId="32" fillId="2" borderId="0" xfId="1" applyNumberFormat="1" applyFont="1" applyFill="1"/>
    <xf numFmtId="3" fontId="14" fillId="0" borderId="5" xfId="1" applyNumberFormat="1" applyFont="1" applyFill="1" applyBorder="1" applyAlignment="1">
      <alignment horizontal="right" wrapText="1" shrinkToFit="1"/>
    </xf>
    <xf numFmtId="3" fontId="33" fillId="0" borderId="0" xfId="1" applyNumberFormat="1" applyFont="1" applyFill="1"/>
    <xf numFmtId="3" fontId="34" fillId="0" borderId="0" xfId="1" applyNumberFormat="1" applyFont="1" applyFill="1"/>
    <xf numFmtId="4" fontId="30" fillId="2" borderId="0" xfId="1" applyNumberFormat="1" applyFont="1" applyFill="1"/>
    <xf numFmtId="4" fontId="22" fillId="0" borderId="0" xfId="1" applyNumberFormat="1" applyFont="1" applyFill="1"/>
    <xf numFmtId="2" fontId="30" fillId="2" borderId="0" xfId="1" applyNumberFormat="1" applyFont="1" applyFill="1" applyBorder="1"/>
    <xf numFmtId="3" fontId="21" fillId="0" borderId="5" xfId="1" applyNumberFormat="1" applyFont="1" applyFill="1" applyBorder="1" applyAlignment="1">
      <alignment horizontal="right"/>
    </xf>
    <xf numFmtId="3" fontId="12" fillId="0" borderId="5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>
      <alignment horizontal="right"/>
    </xf>
    <xf numFmtId="3" fontId="21" fillId="0" borderId="5" xfId="1" applyNumberFormat="1" applyFont="1" applyFill="1" applyBorder="1" applyAlignment="1">
      <alignment horizontal="right" vertical="center" wrapText="1"/>
    </xf>
    <xf numFmtId="2" fontId="30" fillId="2" borderId="0" xfId="1" applyNumberFormat="1" applyFont="1" applyFill="1"/>
    <xf numFmtId="0" fontId="10" fillId="2" borderId="0" xfId="1" applyFont="1" applyFill="1"/>
    <xf numFmtId="0" fontId="17" fillId="0" borderId="0" xfId="1" applyFont="1" applyFill="1" applyAlignment="1">
      <alignment horizontal="center"/>
    </xf>
    <xf numFmtId="0" fontId="35" fillId="0" borderId="0" xfId="1" applyFont="1" applyFill="1"/>
    <xf numFmtId="3" fontId="15" fillId="0" borderId="5" xfId="1" applyNumberFormat="1" applyFont="1" applyFill="1" applyBorder="1"/>
    <xf numFmtId="0" fontId="17" fillId="0" borderId="0" xfId="1" applyFont="1" applyFill="1"/>
    <xf numFmtId="0" fontId="2" fillId="3" borderId="0" xfId="1" applyFont="1" applyFill="1" applyAlignment="1">
      <alignment horizontal="center"/>
    </xf>
    <xf numFmtId="0" fontId="14" fillId="3" borderId="5" xfId="1" applyFont="1" applyFill="1" applyBorder="1" applyAlignment="1">
      <alignment horizontal="left" vertical="center" wrapText="1"/>
    </xf>
    <xf numFmtId="0" fontId="2" fillId="2" borderId="0" xfId="1" applyFont="1" applyFill="1"/>
    <xf numFmtId="0" fontId="30" fillId="2" borderId="3" xfId="1" applyFont="1" applyFill="1" applyBorder="1"/>
    <xf numFmtId="3" fontId="21" fillId="0" borderId="5" xfId="1" applyNumberFormat="1" applyFont="1" applyFill="1" applyBorder="1" applyAlignment="1">
      <alignment horizontal="right" vertical="center"/>
    </xf>
    <xf numFmtId="0" fontId="22" fillId="0" borderId="0" xfId="1" applyFont="1"/>
    <xf numFmtId="0" fontId="36" fillId="2" borderId="0" xfId="1" applyFont="1" applyFill="1" applyAlignment="1">
      <alignment horizontal="center"/>
    </xf>
    <xf numFmtId="0" fontId="11" fillId="2" borderId="0" xfId="1" applyFont="1" applyFill="1"/>
    <xf numFmtId="0" fontId="29" fillId="0" borderId="0" xfId="1" applyFont="1" applyFill="1"/>
    <xf numFmtId="0" fontId="35" fillId="0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0" fillId="0" borderId="5" xfId="2" applyFont="1" applyFill="1" applyBorder="1" applyAlignment="1">
      <alignment vertical="center" wrapText="1"/>
    </xf>
    <xf numFmtId="3" fontId="20" fillId="0" borderId="8" xfId="1" applyNumberFormat="1" applyFont="1" applyFill="1" applyBorder="1" applyAlignment="1">
      <alignment horizontal="center" vertical="center" wrapText="1" shrinkToFit="1"/>
    </xf>
    <xf numFmtId="0" fontId="3" fillId="4" borderId="0" xfId="1" applyFont="1" applyFill="1"/>
    <xf numFmtId="0" fontId="10" fillId="3" borderId="0" xfId="1" applyFont="1" applyFill="1"/>
    <xf numFmtId="3" fontId="19" fillId="0" borderId="0" xfId="1" applyNumberFormat="1" applyFont="1" applyFill="1" applyBorder="1" applyAlignment="1">
      <alignment horizontal="right" vertical="center" wrapText="1"/>
    </xf>
    <xf numFmtId="0" fontId="2" fillId="0" borderId="0" xfId="1" applyFill="1"/>
    <xf numFmtId="3" fontId="17" fillId="0" borderId="0" xfId="1" applyNumberFormat="1" applyFont="1" applyFill="1"/>
    <xf numFmtId="3" fontId="17" fillId="0" borderId="0" xfId="1" applyNumberFormat="1" applyFont="1" applyFill="1" applyBorder="1"/>
    <xf numFmtId="0" fontId="37" fillId="0" borderId="0" xfId="0" applyFont="1" applyFill="1"/>
    <xf numFmtId="3" fontId="7" fillId="0" borderId="5" xfId="1" applyNumberFormat="1" applyFont="1" applyFill="1" applyBorder="1" applyAlignment="1">
      <alignment horizontal="right" vertical="center" wrapText="1" shrinkToFit="1"/>
    </xf>
    <xf numFmtId="0" fontId="40" fillId="0" borderId="17" xfId="34" applyFont="1" applyBorder="1" applyAlignment="1">
      <alignment vertical="center" wrapText="1"/>
    </xf>
    <xf numFmtId="0" fontId="40" fillId="0" borderId="16" xfId="34" applyFont="1" applyBorder="1" applyAlignment="1">
      <alignment vertical="center" wrapText="1"/>
    </xf>
    <xf numFmtId="0" fontId="40" fillId="0" borderId="7" xfId="34" applyFont="1" applyFill="1" applyBorder="1" applyAlignment="1">
      <alignment vertical="center" wrapText="1"/>
    </xf>
    <xf numFmtId="3" fontId="40" fillId="0" borderId="5" xfId="8" applyNumberFormat="1" applyFont="1" applyFill="1" applyBorder="1" applyAlignment="1">
      <alignment horizontal="center" vertical="center" wrapText="1"/>
    </xf>
    <xf numFmtId="3" fontId="21" fillId="0" borderId="5" xfId="8" applyNumberFormat="1" applyFont="1" applyFill="1" applyBorder="1" applyAlignment="1">
      <alignment horizontal="center" vertical="center" wrapText="1"/>
    </xf>
    <xf numFmtId="1" fontId="40" fillId="0" borderId="5" xfId="35" applyNumberFormat="1" applyFont="1" applyFill="1" applyBorder="1" applyAlignment="1">
      <alignment horizontal="center" vertical="center" wrapText="1"/>
    </xf>
    <xf numFmtId="0" fontId="40" fillId="0" borderId="5" xfId="35" applyFont="1" applyFill="1" applyBorder="1" applyAlignment="1">
      <alignment horizontal="center" vertical="center" wrapText="1"/>
    </xf>
    <xf numFmtId="0" fontId="40" fillId="0" borderId="5" xfId="35" applyFont="1" applyFill="1" applyBorder="1" applyAlignment="1">
      <alignment horizontal="right" vertical="center" wrapText="1"/>
    </xf>
    <xf numFmtId="1" fontId="40" fillId="0" borderId="5" xfId="35" applyNumberFormat="1" applyFont="1" applyFill="1" applyBorder="1" applyAlignment="1">
      <alignment horizontal="right" vertical="center" wrapText="1"/>
    </xf>
    <xf numFmtId="0" fontId="40" fillId="0" borderId="7" xfId="35" applyFont="1" applyFill="1" applyBorder="1" applyAlignment="1">
      <alignment horizontal="center" vertical="center" wrapText="1"/>
    </xf>
    <xf numFmtId="3" fontId="19" fillId="0" borderId="0" xfId="8" applyNumberFormat="1" applyFont="1" applyFill="1" applyAlignment="1">
      <alignment horizontal="center" vertical="center" wrapText="1"/>
    </xf>
    <xf numFmtId="0" fontId="40" fillId="0" borderId="8" xfId="35" applyFont="1" applyFill="1" applyBorder="1" applyAlignment="1">
      <alignment horizontal="left" vertical="center" wrapText="1"/>
    </xf>
    <xf numFmtId="0" fontId="40" fillId="0" borderId="5" xfId="35" applyFont="1" applyFill="1" applyBorder="1" applyAlignment="1">
      <alignment vertical="center" wrapText="1"/>
    </xf>
    <xf numFmtId="0" fontId="40" fillId="0" borderId="5" xfId="35" applyFont="1" applyFill="1" applyBorder="1" applyAlignment="1">
      <alignment horizontal="left" vertical="center" wrapText="1"/>
    </xf>
    <xf numFmtId="0" fontId="40" fillId="0" borderId="8" xfId="35" applyFont="1" applyFill="1" applyBorder="1" applyAlignment="1">
      <alignment vertical="center" wrapText="1"/>
    </xf>
    <xf numFmtId="0" fontId="40" fillId="0" borderId="7" xfId="35" applyFont="1" applyFill="1" applyBorder="1" applyAlignment="1">
      <alignment horizontal="left" vertical="center" wrapText="1"/>
    </xf>
    <xf numFmtId="0" fontId="40" fillId="0" borderId="17" xfId="35" applyFont="1" applyFill="1" applyBorder="1" applyAlignment="1">
      <alignment vertical="center" wrapText="1"/>
    </xf>
    <xf numFmtId="0" fontId="42" fillId="0" borderId="5" xfId="35" applyFont="1" applyFill="1" applyBorder="1" applyAlignment="1">
      <alignment horizontal="left" vertical="center" wrapText="1"/>
    </xf>
    <xf numFmtId="0" fontId="77" fillId="0" borderId="0" xfId="172" applyFont="1" applyFill="1" applyAlignment="1">
      <alignment horizontal="center"/>
    </xf>
    <xf numFmtId="0" fontId="77" fillId="0" borderId="0" xfId="172" applyFont="1" applyFill="1"/>
    <xf numFmtId="4" fontId="77" fillId="0" borderId="0" xfId="172" applyNumberFormat="1" applyFont="1" applyFill="1"/>
    <xf numFmtId="0" fontId="13" fillId="0" borderId="5" xfId="34" applyFont="1" applyFill="1" applyBorder="1" applyAlignment="1">
      <alignment horizontal="left" vertical="center" wrapText="1"/>
    </xf>
    <xf numFmtId="3" fontId="13" fillId="0" borderId="5" xfId="35" applyNumberFormat="1" applyFont="1" applyFill="1" applyBorder="1" applyAlignment="1">
      <alignment horizontal="center" vertical="center" wrapText="1"/>
    </xf>
    <xf numFmtId="3" fontId="77" fillId="0" borderId="5" xfId="172" applyNumberFormat="1" applyFont="1" applyFill="1" applyBorder="1"/>
    <xf numFmtId="3" fontId="77" fillId="0" borderId="5" xfId="172" applyNumberFormat="1" applyFont="1" applyFill="1" applyBorder="1" applyAlignment="1">
      <alignment horizontal="center"/>
    </xf>
    <xf numFmtId="3" fontId="81" fillId="0" borderId="5" xfId="35" applyNumberFormat="1" applyFont="1" applyFill="1" applyBorder="1" applyAlignment="1">
      <alignment horizontal="center" vertical="center" wrapText="1"/>
    </xf>
    <xf numFmtId="3" fontId="13" fillId="0" borderId="5" xfId="172" applyNumberFormat="1" applyFont="1" applyFill="1" applyBorder="1"/>
    <xf numFmtId="3" fontId="13" fillId="0" borderId="5" xfId="172" applyNumberFormat="1" applyFont="1" applyFill="1" applyBorder="1" applyAlignment="1">
      <alignment horizontal="center"/>
    </xf>
    <xf numFmtId="3" fontId="82" fillId="0" borderId="5" xfId="172" applyNumberFormat="1" applyFont="1" applyFill="1" applyBorder="1"/>
    <xf numFmtId="3" fontId="13" fillId="0" borderId="7" xfId="35" applyNumberFormat="1" applyFont="1" applyFill="1" applyBorder="1" applyAlignment="1">
      <alignment horizontal="center" vertical="center" wrapText="1"/>
    </xf>
    <xf numFmtId="3" fontId="77" fillId="0" borderId="7" xfId="172" applyNumberFormat="1" applyFont="1" applyFill="1" applyBorder="1"/>
    <xf numFmtId="0" fontId="83" fillId="0" borderId="0" xfId="8" applyFont="1" applyFill="1"/>
    <xf numFmtId="0" fontId="78" fillId="0" borderId="0" xfId="8" applyFont="1" applyFill="1" applyAlignment="1">
      <alignment horizontal="left" vertical="center" wrapText="1"/>
    </xf>
    <xf numFmtId="0" fontId="83" fillId="0" borderId="0" xfId="8" applyFont="1" applyFill="1" applyAlignment="1">
      <alignment horizontal="left" vertical="center" wrapText="1"/>
    </xf>
    <xf numFmtId="0" fontId="84" fillId="0" borderId="0" xfId="8" applyFont="1" applyFill="1" applyAlignment="1">
      <alignment horizontal="right" vertical="top"/>
    </xf>
    <xf numFmtId="0" fontId="78" fillId="0" borderId="0" xfId="8" applyFont="1" applyFill="1"/>
    <xf numFmtId="0" fontId="2" fillId="0" borderId="0" xfId="8" applyFont="1" applyFill="1" applyBorder="1"/>
    <xf numFmtId="0" fontId="83" fillId="0" borderId="0" xfId="327" applyFont="1" applyFill="1" applyBorder="1" applyAlignment="1">
      <alignment horizontal="left" vertical="center" wrapText="1"/>
    </xf>
    <xf numFmtId="0" fontId="83" fillId="0" borderId="0" xfId="327" applyFont="1" applyFill="1" applyBorder="1" applyAlignment="1">
      <alignment horizontal="center" vertical="center" wrapText="1"/>
    </xf>
    <xf numFmtId="179" fontId="78" fillId="0" borderId="0" xfId="8" applyNumberFormat="1" applyFont="1" applyFill="1"/>
    <xf numFmtId="0" fontId="21" fillId="0" borderId="5" xfId="8" applyFont="1" applyFill="1" applyBorder="1" applyAlignment="1">
      <alignment horizontal="right" vertical="top" wrapText="1" shrinkToFit="1"/>
    </xf>
    <xf numFmtId="3" fontId="14" fillId="0" borderId="5" xfId="331" applyNumberFormat="1" applyFont="1" applyFill="1" applyBorder="1" applyAlignment="1">
      <alignment vertical="center" wrapText="1"/>
    </xf>
    <xf numFmtId="0" fontId="21" fillId="0" borderId="5" xfId="8" applyFont="1" applyFill="1" applyBorder="1" applyAlignment="1">
      <alignment horizontal="left" vertical="center" textRotation="90" wrapText="1"/>
    </xf>
    <xf numFmtId="0" fontId="78" fillId="0" borderId="5" xfId="8" applyFont="1" applyFill="1" applyBorder="1" applyAlignment="1">
      <alignment horizontal="left" vertical="center" textRotation="90" wrapText="1"/>
    </xf>
    <xf numFmtId="1" fontId="83" fillId="0" borderId="0" xfId="8" applyNumberFormat="1" applyFont="1" applyFill="1"/>
    <xf numFmtId="0" fontId="21" fillId="0" borderId="5" xfId="8" applyFont="1" applyFill="1" applyBorder="1" applyAlignment="1">
      <alignment horizontal="left" vertical="center" wrapText="1" shrinkToFit="1"/>
    </xf>
    <xf numFmtId="3" fontId="14" fillId="0" borderId="5" xfId="8" applyNumberFormat="1" applyFont="1" applyFill="1" applyBorder="1" applyAlignment="1">
      <alignment horizontal="center" vertical="center" wrapText="1"/>
    </xf>
    <xf numFmtId="0" fontId="21" fillId="0" borderId="5" xfId="8" applyFont="1" applyFill="1" applyBorder="1" applyAlignment="1">
      <alignment horizontal="left" vertical="center" wrapText="1"/>
    </xf>
    <xf numFmtId="3" fontId="21" fillId="0" borderId="5" xfId="8" applyNumberFormat="1" applyFont="1" applyFill="1" applyBorder="1" applyAlignment="1">
      <alignment horizontal="center" wrapText="1"/>
    </xf>
    <xf numFmtId="0" fontId="21" fillId="0" borderId="5" xfId="8" applyFont="1" applyFill="1" applyBorder="1"/>
    <xf numFmtId="3" fontId="21" fillId="0" borderId="5" xfId="8" applyNumberFormat="1" applyFont="1" applyFill="1" applyBorder="1"/>
    <xf numFmtId="4" fontId="83" fillId="0" borderId="0" xfId="8" applyNumberFormat="1" applyFont="1" applyFill="1"/>
    <xf numFmtId="4" fontId="78" fillId="0" borderId="0" xfId="8" applyNumberFormat="1" applyFont="1" applyFill="1"/>
    <xf numFmtId="2" fontId="83" fillId="0" borderId="0" xfId="8" applyNumberFormat="1" applyFont="1" applyFill="1" applyBorder="1"/>
    <xf numFmtId="2" fontId="78" fillId="0" borderId="0" xfId="8" applyNumberFormat="1" applyFont="1" applyFill="1" applyBorder="1"/>
    <xf numFmtId="2" fontId="83" fillId="0" borderId="0" xfId="8" applyNumberFormat="1" applyFont="1" applyFill="1"/>
    <xf numFmtId="2" fontId="78" fillId="0" borderId="0" xfId="8" applyNumberFormat="1" applyFont="1" applyFill="1"/>
    <xf numFmtId="0" fontId="78" fillId="0" borderId="5" xfId="8" applyFont="1" applyFill="1" applyBorder="1" applyAlignment="1">
      <alignment horizontal="left" vertical="center" wrapText="1"/>
    </xf>
    <xf numFmtId="3" fontId="14" fillId="0" borderId="5" xfId="8" applyNumberFormat="1" applyFont="1" applyFill="1" applyBorder="1" applyAlignment="1">
      <alignment horizontal="center" vertical="center"/>
    </xf>
    <xf numFmtId="0" fontId="83" fillId="0" borderId="0" xfId="8" applyFont="1" applyFill="1" applyAlignment="1">
      <alignment horizontal="center"/>
    </xf>
    <xf numFmtId="0" fontId="83" fillId="0" borderId="0" xfId="8" applyFont="1" applyFill="1" applyAlignment="1">
      <alignment horizontal="center" vertical="center"/>
    </xf>
    <xf numFmtId="0" fontId="21" fillId="0" borderId="5" xfId="8" applyFont="1" applyFill="1" applyBorder="1" applyAlignment="1">
      <alignment horizontal="right"/>
    </xf>
    <xf numFmtId="3" fontId="21" fillId="0" borderId="5" xfId="8" applyNumberFormat="1" applyFont="1" applyFill="1" applyBorder="1" applyAlignment="1">
      <alignment horizontal="right" wrapText="1"/>
    </xf>
    <xf numFmtId="3" fontId="14" fillId="0" borderId="5" xfId="8" applyNumberFormat="1" applyFont="1" applyFill="1" applyBorder="1" applyAlignment="1">
      <alignment horizontal="right" wrapText="1"/>
    </xf>
    <xf numFmtId="0" fontId="83" fillId="0" borderId="0" xfId="8" applyFont="1" applyFill="1" applyAlignment="1">
      <alignment horizontal="right" vertical="center"/>
    </xf>
    <xf numFmtId="3" fontId="83" fillId="0" borderId="0" xfId="8" applyNumberFormat="1" applyFont="1" applyFill="1" applyAlignment="1">
      <alignment horizontal="right" vertical="center" wrapText="1"/>
    </xf>
    <xf numFmtId="0" fontId="78" fillId="0" borderId="0" xfId="8" applyFont="1" applyFill="1" applyAlignment="1">
      <alignment horizontal="right" vertical="center"/>
    </xf>
    <xf numFmtId="0" fontId="83" fillId="0" borderId="0" xfId="8" applyFont="1" applyFill="1" applyAlignment="1">
      <alignment horizontal="right"/>
    </xf>
    <xf numFmtId="0" fontId="78" fillId="0" borderId="0" xfId="8" applyFont="1" applyFill="1" applyAlignment="1">
      <alignment horizontal="right"/>
    </xf>
    <xf numFmtId="3" fontId="83" fillId="0" borderId="0" xfId="8" applyNumberFormat="1" applyFont="1" applyFill="1" applyAlignment="1">
      <alignment horizontal="left" vertical="center" wrapText="1"/>
    </xf>
    <xf numFmtId="0" fontId="78" fillId="0" borderId="0" xfId="478" applyFont="1" applyFill="1"/>
    <xf numFmtId="3" fontId="7" fillId="0" borderId="0" xfId="478" applyNumberFormat="1" applyFont="1" applyFill="1"/>
    <xf numFmtId="3" fontId="21" fillId="0" borderId="5" xfId="331" applyNumberFormat="1" applyFont="1" applyFill="1" applyBorder="1" applyAlignment="1">
      <alignment vertical="center" wrapText="1"/>
    </xf>
    <xf numFmtId="0" fontId="19" fillId="0" borderId="5" xfId="8" applyFont="1" applyFill="1" applyBorder="1" applyAlignment="1">
      <alignment horizontal="left" vertical="center" wrapText="1"/>
    </xf>
    <xf numFmtId="0" fontId="19" fillId="0" borderId="5" xfId="8" applyFont="1" applyFill="1" applyBorder="1"/>
    <xf numFmtId="0" fontId="0" fillId="0" borderId="0" xfId="8" applyFont="1" applyFill="1" applyAlignment="1">
      <alignment horizontal="left" vertical="center" wrapText="1"/>
    </xf>
    <xf numFmtId="0" fontId="93" fillId="0" borderId="0" xfId="8" applyFont="1" applyFill="1" applyAlignment="1">
      <alignment horizontal="left" vertical="center" wrapText="1"/>
    </xf>
    <xf numFmtId="0" fontId="94" fillId="0" borderId="0" xfId="8" applyFont="1" applyFill="1" applyAlignment="1">
      <alignment horizontal="left" vertical="center" wrapText="1"/>
    </xf>
    <xf numFmtId="0" fontId="38" fillId="0" borderId="0" xfId="478" applyFont="1" applyFill="1"/>
    <xf numFmtId="0" fontId="0" fillId="0" borderId="0" xfId="327" applyFont="1" applyFill="1" applyBorder="1" applyAlignment="1">
      <alignment horizontal="left" vertical="center"/>
    </xf>
    <xf numFmtId="0" fontId="93" fillId="0" borderId="0" xfId="327" applyFont="1" applyFill="1" applyBorder="1" applyAlignment="1">
      <alignment horizontal="center" vertical="center" wrapText="1"/>
    </xf>
    <xf numFmtId="0" fontId="94" fillId="0" borderId="0" xfId="327" applyFont="1" applyFill="1" applyBorder="1" applyAlignment="1">
      <alignment horizontal="center" vertical="center" wrapText="1"/>
    </xf>
    <xf numFmtId="0" fontId="95" fillId="0" borderId="5" xfId="443" applyFont="1" applyFill="1" applyBorder="1" applyAlignment="1">
      <alignment vertical="center" wrapText="1"/>
    </xf>
    <xf numFmtId="3" fontId="95" fillId="0" borderId="5" xfId="8" applyNumberFormat="1" applyFont="1" applyFill="1" applyBorder="1" applyAlignment="1">
      <alignment horizontal="center" vertical="center" wrapText="1"/>
    </xf>
    <xf numFmtId="0" fontId="0" fillId="0" borderId="6" xfId="8" applyFont="1" applyFill="1" applyBorder="1" applyAlignment="1">
      <alignment horizontal="left" vertical="center" wrapText="1"/>
    </xf>
    <xf numFmtId="3" fontId="95" fillId="0" borderId="6" xfId="478" applyNumberFormat="1" applyFont="1" applyFill="1" applyBorder="1"/>
    <xf numFmtId="0" fontId="95" fillId="0" borderId="6" xfId="478" applyFont="1" applyFill="1" applyBorder="1"/>
    <xf numFmtId="0" fontId="0" fillId="0" borderId="7" xfId="8" applyFont="1" applyFill="1" applyBorder="1" applyAlignment="1">
      <alignment horizontal="left" vertical="center" wrapText="1"/>
    </xf>
    <xf numFmtId="0" fontId="95" fillId="0" borderId="7" xfId="478" applyFont="1" applyFill="1" applyBorder="1"/>
    <xf numFmtId="0" fontId="0" fillId="0" borderId="5" xfId="8" applyFont="1" applyFill="1" applyBorder="1" applyAlignment="1">
      <alignment horizontal="left" vertical="center" wrapText="1"/>
    </xf>
    <xf numFmtId="0" fontId="95" fillId="0" borderId="5" xfId="478" applyFont="1" applyFill="1" applyBorder="1"/>
    <xf numFmtId="0" fontId="93" fillId="0" borderId="5" xfId="8" applyNumberFormat="1" applyFont="1" applyFill="1" applyBorder="1" applyAlignment="1">
      <alignment horizontal="left" vertical="center" wrapText="1"/>
    </xf>
    <xf numFmtId="3" fontId="95" fillId="0" borderId="5" xfId="478" applyNumberFormat="1" applyFont="1" applyFill="1" applyBorder="1" applyAlignment="1">
      <alignment horizontal="center"/>
    </xf>
    <xf numFmtId="0" fontId="95" fillId="0" borderId="5" xfId="478" applyFont="1" applyFill="1" applyBorder="1" applyAlignment="1">
      <alignment horizontal="center"/>
    </xf>
    <xf numFmtId="0" fontId="93" fillId="0" borderId="5" xfId="8" applyFont="1" applyFill="1" applyBorder="1" applyAlignment="1">
      <alignment horizontal="left" vertical="center" wrapText="1"/>
    </xf>
    <xf numFmtId="0" fontId="95" fillId="0" borderId="5" xfId="8" applyFont="1" applyFill="1" applyBorder="1" applyAlignment="1">
      <alignment horizontal="left" vertical="center" wrapText="1"/>
    </xf>
    <xf numFmtId="3" fontId="95" fillId="0" borderId="5" xfId="478" applyNumberFormat="1" applyFont="1" applyFill="1" applyBorder="1"/>
    <xf numFmtId="0" fontId="95" fillId="0" borderId="7" xfId="8" applyFont="1" applyFill="1" applyBorder="1" applyAlignment="1">
      <alignment horizontal="left" vertical="center" wrapText="1"/>
    </xf>
    <xf numFmtId="3" fontId="95" fillId="0" borderId="7" xfId="478" applyNumberFormat="1" applyFont="1" applyFill="1" applyBorder="1"/>
    <xf numFmtId="0" fontId="95" fillId="0" borderId="6" xfId="8" applyFont="1" applyFill="1" applyBorder="1" applyAlignment="1">
      <alignment horizontal="left" vertical="center" wrapText="1"/>
    </xf>
    <xf numFmtId="0" fontId="94" fillId="0" borderId="5" xfId="8" applyFont="1" applyFill="1" applyBorder="1" applyAlignment="1">
      <alignment horizontal="left" vertical="center" wrapText="1"/>
    </xf>
    <xf numFmtId="3" fontId="95" fillId="0" borderId="5" xfId="443" applyNumberFormat="1" applyFont="1" applyFill="1" applyBorder="1" applyAlignment="1">
      <alignment horizontal="center" vertical="center" wrapText="1"/>
    </xf>
    <xf numFmtId="3" fontId="95" fillId="0" borderId="6" xfId="478" applyNumberFormat="1" applyFont="1" applyFill="1" applyBorder="1" applyAlignment="1">
      <alignment horizontal="center"/>
    </xf>
    <xf numFmtId="0" fontId="95" fillId="0" borderId="5" xfId="478" applyFont="1" applyFill="1" applyBorder="1" applyAlignment="1">
      <alignment horizontal="right"/>
    </xf>
    <xf numFmtId="3" fontId="95" fillId="0" borderId="5" xfId="478" applyNumberFormat="1" applyFont="1" applyFill="1" applyBorder="1" applyAlignment="1">
      <alignment horizontal="right"/>
    </xf>
    <xf numFmtId="0" fontId="95" fillId="0" borderId="7" xfId="478" applyFont="1" applyFill="1" applyBorder="1" applyAlignment="1">
      <alignment horizontal="right"/>
    </xf>
    <xf numFmtId="3" fontId="95" fillId="0" borderId="7" xfId="478" applyNumberFormat="1" applyFont="1" applyFill="1" applyBorder="1" applyAlignment="1">
      <alignment horizontal="right"/>
    </xf>
    <xf numFmtId="0" fontId="95" fillId="0" borderId="6" xfId="478" applyFont="1" applyFill="1" applyBorder="1" applyAlignment="1">
      <alignment horizontal="right"/>
    </xf>
    <xf numFmtId="3" fontId="95" fillId="0" borderId="6" xfId="478" applyNumberFormat="1" applyFont="1" applyFill="1" applyBorder="1" applyAlignment="1">
      <alignment horizontal="right"/>
    </xf>
    <xf numFmtId="0" fontId="95" fillId="0" borderId="7" xfId="443" applyFont="1" applyFill="1" applyBorder="1" applyAlignment="1">
      <alignment vertical="center" wrapText="1"/>
    </xf>
    <xf numFmtId="0" fontId="95" fillId="0" borderId="6" xfId="443" applyFont="1" applyFill="1" applyBorder="1" applyAlignment="1">
      <alignment vertical="center" wrapText="1"/>
    </xf>
    <xf numFmtId="1" fontId="95" fillId="0" borderId="7" xfId="478" applyNumberFormat="1" applyFont="1" applyFill="1" applyBorder="1"/>
    <xf numFmtId="1" fontId="95" fillId="0" borderId="5" xfId="478" applyNumberFormat="1" applyFont="1" applyFill="1" applyBorder="1"/>
    <xf numFmtId="1" fontId="95" fillId="0" borderId="6" xfId="478" applyNumberFormat="1" applyFont="1" applyFill="1" applyBorder="1"/>
    <xf numFmtId="0" fontId="99" fillId="0" borderId="5" xfId="8" applyFont="1" applyFill="1" applyBorder="1" applyAlignment="1">
      <alignment horizontal="left" vertical="center" wrapText="1"/>
    </xf>
    <xf numFmtId="0" fontId="100" fillId="0" borderId="5" xfId="8" applyFont="1" applyFill="1" applyBorder="1" applyAlignment="1">
      <alignment horizontal="left" vertical="center" wrapText="1"/>
    </xf>
    <xf numFmtId="0" fontId="94" fillId="0" borderId="0" xfId="8" applyFont="1" applyFill="1" applyBorder="1" applyAlignment="1">
      <alignment horizontal="left" vertical="center" wrapText="1"/>
    </xf>
    <xf numFmtId="0" fontId="95" fillId="0" borderId="0" xfId="478" applyFont="1" applyFill="1"/>
    <xf numFmtId="3" fontId="95" fillId="0" borderId="0" xfId="478" applyNumberFormat="1" applyFont="1" applyFill="1"/>
    <xf numFmtId="0" fontId="101" fillId="0" borderId="0" xfId="8" applyFont="1" applyFill="1" applyAlignment="1">
      <alignment horizontal="right"/>
    </xf>
    <xf numFmtId="0" fontId="21" fillId="0" borderId="0" xfId="8" applyFont="1" applyFill="1" applyAlignment="1">
      <alignment horizontal="left" vertical="center" wrapText="1"/>
    </xf>
    <xf numFmtId="3" fontId="83" fillId="0" borderId="5" xfId="8" applyNumberFormat="1" applyFont="1" applyFill="1" applyBorder="1" applyAlignment="1">
      <alignment horizontal="center" vertical="center" wrapText="1"/>
    </xf>
    <xf numFmtId="3" fontId="94" fillId="0" borderId="0" xfId="8" applyNumberFormat="1" applyFont="1" applyFill="1" applyAlignment="1">
      <alignment horizontal="left" vertical="center" wrapText="1"/>
    </xf>
    <xf numFmtId="0" fontId="102" fillId="0" borderId="0" xfId="8" applyFont="1" applyFill="1" applyAlignment="1">
      <alignment horizontal="right"/>
    </xf>
    <xf numFmtId="0" fontId="98" fillId="0" borderId="0" xfId="8" applyFont="1" applyFill="1" applyAlignment="1">
      <alignment horizontal="right"/>
    </xf>
    <xf numFmtId="0" fontId="21" fillId="0" borderId="0" xfId="8" applyFont="1" applyFill="1" applyBorder="1" applyAlignment="1">
      <alignment horizontal="left" vertical="center" wrapText="1"/>
    </xf>
    <xf numFmtId="0" fontId="14" fillId="0" borderId="0" xfId="8" applyFont="1" applyFill="1" applyAlignment="1">
      <alignment horizontal="left" vertical="center" wrapText="1"/>
    </xf>
    <xf numFmtId="3" fontId="95" fillId="0" borderId="0" xfId="8" applyNumberFormat="1" applyFont="1" applyFill="1" applyAlignment="1">
      <alignment horizontal="left" vertical="center" wrapText="1"/>
    </xf>
    <xf numFmtId="0" fontId="101" fillId="0" borderId="0" xfId="8" applyFont="1" applyFill="1" applyAlignment="1">
      <alignment horizontal="right" vertical="center"/>
    </xf>
    <xf numFmtId="3" fontId="95" fillId="0" borderId="0" xfId="8" applyNumberFormat="1" applyFont="1" applyFill="1" applyAlignment="1">
      <alignment horizontal="right" vertical="center" wrapText="1"/>
    </xf>
    <xf numFmtId="3" fontId="94" fillId="0" borderId="0" xfId="8" applyNumberFormat="1" applyFont="1" applyFill="1" applyAlignment="1">
      <alignment horizontal="right" vertical="center" wrapText="1"/>
    </xf>
    <xf numFmtId="0" fontId="102" fillId="0" borderId="0" xfId="8" applyFont="1" applyFill="1" applyAlignment="1">
      <alignment horizontal="right" vertical="center"/>
    </xf>
    <xf numFmtId="0" fontId="98" fillId="0" borderId="0" xfId="8" applyFont="1" applyFill="1" applyAlignment="1">
      <alignment horizontal="right" vertical="center"/>
    </xf>
    <xf numFmtId="0" fontId="14" fillId="0" borderId="2" xfId="8" applyFont="1" applyFill="1" applyBorder="1" applyAlignment="1">
      <alignment horizontal="left" vertical="center" wrapText="1"/>
    </xf>
    <xf numFmtId="3" fontId="83" fillId="0" borderId="3" xfId="8" applyNumberFormat="1" applyFont="1" applyFill="1" applyBorder="1" applyAlignment="1">
      <alignment horizontal="right" vertical="center" wrapText="1"/>
    </xf>
    <xf numFmtId="3" fontId="94" fillId="0" borderId="3" xfId="8" applyNumberFormat="1" applyFont="1" applyFill="1" applyBorder="1" applyAlignment="1">
      <alignment horizontal="right" vertical="center" wrapText="1"/>
    </xf>
    <xf numFmtId="3" fontId="94" fillId="0" borderId="0" xfId="8" applyNumberFormat="1" applyFont="1" applyFill="1" applyAlignment="1">
      <alignment horizontal="center" vertical="center" wrapText="1"/>
    </xf>
    <xf numFmtId="0" fontId="95" fillId="0" borderId="5" xfId="8" applyFont="1" applyFill="1" applyBorder="1"/>
    <xf numFmtId="3" fontId="95" fillId="0" borderId="5" xfId="8" applyNumberFormat="1" applyFont="1" applyFill="1" applyBorder="1"/>
    <xf numFmtId="0" fontId="78" fillId="0" borderId="0" xfId="478" applyFont="1" applyFill="1" applyAlignment="1">
      <alignment vertical="top" wrapText="1"/>
    </xf>
    <xf numFmtId="0" fontId="95" fillId="0" borderId="5" xfId="443" applyFont="1" applyFill="1" applyBorder="1" applyAlignment="1">
      <alignment vertical="center"/>
    </xf>
    <xf numFmtId="0" fontId="77" fillId="0" borderId="0" xfId="172" applyFont="1" applyFill="1" applyAlignment="1">
      <alignment vertical="top"/>
    </xf>
    <xf numFmtId="0" fontId="13" fillId="0" borderId="8" xfId="34" applyFont="1" applyFill="1" applyBorder="1" applyAlignment="1">
      <alignment vertical="center" wrapText="1"/>
    </xf>
    <xf numFmtId="0" fontId="13" fillId="0" borderId="5" xfId="34" applyFont="1" applyFill="1" applyBorder="1" applyAlignment="1">
      <alignment vertical="center" wrapText="1"/>
    </xf>
    <xf numFmtId="0" fontId="77" fillId="0" borderId="5" xfId="172" applyFont="1" applyFill="1" applyBorder="1"/>
    <xf numFmtId="0" fontId="13" fillId="0" borderId="8" xfId="35" applyFont="1" applyFill="1" applyBorder="1" applyAlignment="1">
      <alignment vertical="center" wrapText="1"/>
    </xf>
    <xf numFmtId="0" fontId="41" fillId="0" borderId="5" xfId="172" applyNumberFormat="1" applyFont="1" applyFill="1" applyBorder="1"/>
    <xf numFmtId="0" fontId="41" fillId="0" borderId="5" xfId="172" applyFont="1" applyFill="1" applyBorder="1"/>
    <xf numFmtId="0" fontId="12" fillId="0" borderId="8" xfId="35" applyFont="1" applyFill="1" applyBorder="1" applyAlignment="1">
      <alignment vertical="center" wrapText="1"/>
    </xf>
    <xf numFmtId="0" fontId="77" fillId="0" borderId="7" xfId="172" applyFont="1" applyFill="1" applyBorder="1"/>
    <xf numFmtId="0" fontId="13" fillId="0" borderId="5" xfId="35" applyFont="1" applyFill="1" applyBorder="1" applyAlignment="1">
      <alignment vertical="center" wrapText="1"/>
    </xf>
    <xf numFmtId="0" fontId="40" fillId="0" borderId="0" xfId="33" applyFont="1"/>
    <xf numFmtId="0" fontId="40" fillId="0" borderId="0" xfId="33" applyFont="1" applyFill="1"/>
    <xf numFmtId="0" fontId="103" fillId="0" borderId="0" xfId="2" applyFont="1" applyFill="1" applyBorder="1" applyAlignment="1">
      <alignment horizontal="right" vertical="top"/>
    </xf>
    <xf numFmtId="4" fontId="95" fillId="0" borderId="0" xfId="35" applyNumberFormat="1" applyFont="1" applyFill="1" applyAlignment="1">
      <alignment horizontal="center" vertical="center" wrapText="1"/>
    </xf>
    <xf numFmtId="0" fontId="40" fillId="0" borderId="0" xfId="35" applyFont="1" applyFill="1" applyAlignment="1">
      <alignment horizontal="center" vertical="center" wrapText="1"/>
    </xf>
    <xf numFmtId="4" fontId="40" fillId="0" borderId="0" xfId="35" applyNumberFormat="1" applyFont="1" applyFill="1" applyAlignment="1">
      <alignment horizontal="center" vertical="center" wrapText="1"/>
    </xf>
    <xf numFmtId="0" fontId="42" fillId="0" borderId="0" xfId="33" applyFont="1" applyFill="1"/>
    <xf numFmtId="0" fontId="42" fillId="0" borderId="8" xfId="35" applyNumberFormat="1" applyFont="1" applyFill="1" applyBorder="1" applyAlignment="1">
      <alignment horizontal="left" vertical="center" wrapText="1"/>
    </xf>
    <xf numFmtId="0" fontId="42" fillId="0" borderId="8" xfId="35" applyFont="1" applyFill="1" applyBorder="1" applyAlignment="1">
      <alignment vertical="center" wrapText="1"/>
    </xf>
    <xf numFmtId="1" fontId="42" fillId="0" borderId="5" xfId="35" applyNumberFormat="1" applyFont="1" applyFill="1" applyBorder="1" applyAlignment="1">
      <alignment horizontal="center" vertical="center" wrapText="1"/>
    </xf>
    <xf numFmtId="0" fontId="42" fillId="0" borderId="5" xfId="35" applyFont="1" applyFill="1" applyBorder="1" applyAlignment="1">
      <alignment horizontal="center" vertical="center" wrapText="1"/>
    </xf>
    <xf numFmtId="0" fontId="40" fillId="0" borderId="7" xfId="35" applyFont="1" applyFill="1" applyBorder="1" applyAlignment="1">
      <alignment horizontal="right" vertical="center" wrapText="1"/>
    </xf>
    <xf numFmtId="0" fontId="42" fillId="0" borderId="5" xfId="35" applyFont="1" applyFill="1" applyBorder="1" applyAlignment="1">
      <alignment vertical="center" wrapText="1"/>
    </xf>
    <xf numFmtId="0" fontId="95" fillId="0" borderId="0" xfId="1" applyFont="1" applyFill="1" applyAlignment="1">
      <alignment horizontal="left" vertical="center" wrapText="1"/>
    </xf>
    <xf numFmtId="0" fontId="95" fillId="0" borderId="0" xfId="1" applyFont="1" applyFill="1" applyBorder="1" applyAlignment="1">
      <alignment horizontal="left" vertical="center" wrapText="1"/>
    </xf>
    <xf numFmtId="0" fontId="94" fillId="0" borderId="0" xfId="1" applyFont="1" applyFill="1" applyAlignment="1">
      <alignment horizontal="left" vertical="center" wrapText="1"/>
    </xf>
    <xf numFmtId="0" fontId="94" fillId="0" borderId="2" xfId="1" applyFont="1" applyFill="1" applyBorder="1" applyAlignment="1">
      <alignment horizontal="left" vertical="center" wrapText="1"/>
    </xf>
    <xf numFmtId="3" fontId="94" fillId="0" borderId="3" xfId="8" applyNumberFormat="1" applyFont="1" applyFill="1" applyBorder="1" applyAlignment="1">
      <alignment horizontal="center" vertical="center" wrapText="1"/>
    </xf>
    <xf numFmtId="3" fontId="95" fillId="0" borderId="0" xfId="8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horizontal="right" vertical="top"/>
    </xf>
    <xf numFmtId="0" fontId="14" fillId="0" borderId="9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 shrinkToFit="1"/>
    </xf>
    <xf numFmtId="3" fontId="25" fillId="0" borderId="0" xfId="1" applyNumberFormat="1" applyFont="1" applyFill="1" applyBorder="1" applyAlignment="1"/>
    <xf numFmtId="3" fontId="12" fillId="0" borderId="0" xfId="1" applyNumberFormat="1" applyFont="1" applyFill="1" applyBorder="1" applyAlignment="1"/>
    <xf numFmtId="3" fontId="26" fillId="0" borderId="0" xfId="6" applyNumberFormat="1" applyFont="1" applyFill="1"/>
    <xf numFmtId="0" fontId="91" fillId="0" borderId="0" xfId="327" applyFont="1" applyFill="1" applyBorder="1" applyAlignment="1">
      <alignment horizontal="center" vertical="center" wrapText="1"/>
    </xf>
    <xf numFmtId="0" fontId="96" fillId="0" borderId="0" xfId="327" applyFont="1" applyFill="1" applyBorder="1" applyAlignment="1">
      <alignment horizontal="center" vertical="center" wrapText="1"/>
    </xf>
    <xf numFmtId="0" fontId="79" fillId="0" borderId="0" xfId="34" applyFont="1" applyFill="1" applyBorder="1" applyAlignment="1">
      <alignment horizontal="center" vertical="center" wrapText="1"/>
    </xf>
    <xf numFmtId="0" fontId="80" fillId="0" borderId="0" xfId="35" applyFont="1" applyFill="1" applyBorder="1" applyAlignment="1">
      <alignment horizontal="center" vertical="center" wrapText="1"/>
    </xf>
    <xf numFmtId="0" fontId="85" fillId="0" borderId="0" xfId="327" applyFont="1" applyFill="1" applyBorder="1" applyAlignment="1">
      <alignment horizontal="center" vertical="center" wrapText="1"/>
    </xf>
    <xf numFmtId="0" fontId="83" fillId="0" borderId="0" xfId="327" applyFont="1" applyFill="1" applyBorder="1" applyAlignment="1">
      <alignment horizontal="center" vertical="center" wrapText="1"/>
    </xf>
    <xf numFmtId="0" fontId="42" fillId="0" borderId="0" xfId="34" applyFont="1" applyFill="1" applyBorder="1" applyAlignment="1">
      <alignment horizontal="center" vertical="center" wrapText="1"/>
    </xf>
    <xf numFmtId="0" fontId="40" fillId="0" borderId="0" xfId="35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3" fontId="15" fillId="0" borderId="13" xfId="3" applyNumberFormat="1" applyFont="1" applyFill="1" applyBorder="1" applyAlignment="1">
      <alignment horizontal="center" vertical="center" wrapText="1"/>
    </xf>
    <xf numFmtId="3" fontId="15" fillId="0" borderId="14" xfId="3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wrapText="1"/>
    </xf>
  </cellXfs>
  <cellStyles count="480">
    <cellStyle name="_PERSONAL" xfId="36"/>
    <cellStyle name="_PERSONAL_PERSONAL" xfId="37"/>
    <cellStyle name="_PERSONAL_PERSONAL_1" xfId="38"/>
    <cellStyle name="_PERSONAL_PERSONAL_2" xfId="39"/>
    <cellStyle name="_PERSONAL_PERSONAL_3" xfId="40"/>
    <cellStyle name="_PLDT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Акцент1 2" xfId="60"/>
    <cellStyle name="40% - Акцент2 2" xfId="61"/>
    <cellStyle name="40% - Акцент3 2" xfId="62"/>
    <cellStyle name="40% - Акцент4 2" xfId="63"/>
    <cellStyle name="40% - Акцент5 2" xfId="64"/>
    <cellStyle name="40% - Акцент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 2" xfId="72"/>
    <cellStyle name="60% - Акцент2 2" xfId="73"/>
    <cellStyle name="60% - Акцент3 2" xfId="74"/>
    <cellStyle name="60% - Акцент4 2" xfId="75"/>
    <cellStyle name="60% - Акцент5 2" xfId="76"/>
    <cellStyle name="60% - Акцент6 2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heck Cell" xfId="94"/>
    <cellStyle name="Comma [0]_#6 Temps &amp; Contractors" xfId="95"/>
    <cellStyle name="Comma [00]" xfId="96"/>
    <cellStyle name="Comma_#6 Temps &amp; Contractors" xfId="97"/>
    <cellStyle name="Currency [0]_#6 Temps &amp; Contractors" xfId="98"/>
    <cellStyle name="Currency [00]" xfId="99"/>
    <cellStyle name="Currency_#6 Temps &amp; Contractors" xfId="100"/>
    <cellStyle name="Date Short" xfId="101"/>
    <cellStyle name="Enter Currency (0)" xfId="102"/>
    <cellStyle name="Enter Currency (2)" xfId="103"/>
    <cellStyle name="Enter Units (0)" xfId="104"/>
    <cellStyle name="Enter Units (1)" xfId="105"/>
    <cellStyle name="Enter Units (2)" xfId="106"/>
    <cellStyle name="Euro" xfId="7"/>
    <cellStyle name="Excel Built-in Normal" xfId="107"/>
    <cellStyle name="Excel Built-in Normal 2" xfId="108"/>
    <cellStyle name="Explanatory Text" xfId="109"/>
    <cellStyle name="Good" xfId="110"/>
    <cellStyle name="Grey" xfId="111"/>
    <cellStyle name="Header1" xfId="112"/>
    <cellStyle name="Header2" xfId="113"/>
    <cellStyle name="Heading" xfId="114"/>
    <cellStyle name="Heading 1" xfId="115"/>
    <cellStyle name="Heading 2" xfId="116"/>
    <cellStyle name="Heading 3" xfId="117"/>
    <cellStyle name="Heading 4" xfId="118"/>
    <cellStyle name="Heading1" xfId="119"/>
    <cellStyle name="Input" xfId="120"/>
    <cellStyle name="Input [yellow]" xfId="121"/>
    <cellStyle name="Link Currency (0)" xfId="122"/>
    <cellStyle name="Link Currency (2)" xfId="123"/>
    <cellStyle name="Link Units (0)" xfId="124"/>
    <cellStyle name="Link Units (1)" xfId="125"/>
    <cellStyle name="Link Units (2)" xfId="126"/>
    <cellStyle name="Linked Cell" xfId="127"/>
    <cellStyle name="Neutral" xfId="128"/>
    <cellStyle name="Normal - Style1" xfId="129"/>
    <cellStyle name="Normal_# 41-Market &amp;Trends" xfId="130"/>
    <cellStyle name="normбlnм_laroux" xfId="131"/>
    <cellStyle name="Note" xfId="132"/>
    <cellStyle name="Output" xfId="133"/>
    <cellStyle name="Percent [0]" xfId="134"/>
    <cellStyle name="Percent [00]" xfId="135"/>
    <cellStyle name="Percent [2]" xfId="136"/>
    <cellStyle name="Percent [2] 2" xfId="137"/>
    <cellStyle name="Percent_#6 Temps &amp; Contractors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Result" xfId="144"/>
    <cellStyle name="Result2" xfId="145"/>
    <cellStyle name="S3" xfId="472"/>
    <cellStyle name="S4" xfId="473"/>
    <cellStyle name="S5" xfId="474"/>
    <cellStyle name="S6" xfId="475"/>
    <cellStyle name="S7" xfId="476"/>
    <cellStyle name="Text Indent A" xfId="146"/>
    <cellStyle name="Text Indent B" xfId="147"/>
    <cellStyle name="Text Indent C" xfId="148"/>
    <cellStyle name="Title" xfId="149"/>
    <cellStyle name="Total" xfId="150"/>
    <cellStyle name="Warning Text" xfId="151"/>
    <cellStyle name="Акцент1 2" xfId="152"/>
    <cellStyle name="Акцент2 2" xfId="153"/>
    <cellStyle name="Акцент3 2" xfId="154"/>
    <cellStyle name="Акцент4 2" xfId="155"/>
    <cellStyle name="Акцент5 2" xfId="156"/>
    <cellStyle name="Акцент6 2" xfId="157"/>
    <cellStyle name="Ввод  2" xfId="158"/>
    <cellStyle name="Вывод 2" xfId="159"/>
    <cellStyle name="Вычисление 2" xfId="160"/>
    <cellStyle name="Денежный 2" xfId="161"/>
    <cellStyle name="Заголовок 1 2" xfId="162"/>
    <cellStyle name="Заголовок 2 2" xfId="163"/>
    <cellStyle name="Заголовок 3 2" xfId="164"/>
    <cellStyle name="Заголовок 4 2" xfId="165"/>
    <cellStyle name="Итог 2" xfId="166"/>
    <cellStyle name="Контрольная ячейка 2" xfId="167"/>
    <cellStyle name="Название 2" xfId="168"/>
    <cellStyle name="Нейтральный 2" xfId="169"/>
    <cellStyle name="Обычный" xfId="0" builtinId="0"/>
    <cellStyle name="Обычный 10" xfId="170"/>
    <cellStyle name="Обычный 11" xfId="171"/>
    <cellStyle name="Обычный 12" xfId="172"/>
    <cellStyle name="Обычный 12 2" xfId="173"/>
    <cellStyle name="Обычный 12 3" xfId="477"/>
    <cellStyle name="Обычный 13" xfId="174"/>
    <cellStyle name="Обычный 14" xfId="175"/>
    <cellStyle name="Обычный 14 2" xfId="176"/>
    <cellStyle name="Обычный 14 3" xfId="177"/>
    <cellStyle name="Обычный 14 4" xfId="178"/>
    <cellStyle name="Обычный 15" xfId="179"/>
    <cellStyle name="Обычный 16" xfId="180"/>
    <cellStyle name="Обычный 16 2" xfId="181"/>
    <cellStyle name="Обычный 17" xfId="478"/>
    <cellStyle name="Обычный 18 2" xfId="182"/>
    <cellStyle name="Обычный 19" xfId="183"/>
    <cellStyle name="Обычный 2" xfId="1"/>
    <cellStyle name="Обычный 2 10" xfId="184"/>
    <cellStyle name="Обычный 2 11" xfId="185"/>
    <cellStyle name="Обычный 2 11 2" xfId="186"/>
    <cellStyle name="Обычный 2 11 2 2" xfId="187"/>
    <cellStyle name="Обычный 2 12" xfId="188"/>
    <cellStyle name="Обычный 2 2" xfId="8"/>
    <cellStyle name="Обычный 2 2 10" xfId="189"/>
    <cellStyle name="Обычный 2 2 100" xfId="190"/>
    <cellStyle name="Обычный 2 2 101" xfId="191"/>
    <cellStyle name="Обычный 2 2 102" xfId="192"/>
    <cellStyle name="Обычный 2 2 11" xfId="193"/>
    <cellStyle name="Обычный 2 2 12" xfId="194"/>
    <cellStyle name="Обычный 2 2 13" xfId="195"/>
    <cellStyle name="Обычный 2 2 14" xfId="196"/>
    <cellStyle name="Обычный 2 2 15" xfId="197"/>
    <cellStyle name="Обычный 2 2 16" xfId="198"/>
    <cellStyle name="Обычный 2 2 17" xfId="199"/>
    <cellStyle name="Обычный 2 2 18" xfId="200"/>
    <cellStyle name="Обычный 2 2 19" xfId="201"/>
    <cellStyle name="Обычный 2 2 2" xfId="202"/>
    <cellStyle name="Обычный 2 2 2 2" xfId="203"/>
    <cellStyle name="Обычный 2 2 2 2 2" xfId="204"/>
    <cellStyle name="Обычный 2 2 20" xfId="205"/>
    <cellStyle name="Обычный 2 2 21" xfId="206"/>
    <cellStyle name="Обычный 2 2 22" xfId="207"/>
    <cellStyle name="Обычный 2 2 23" xfId="208"/>
    <cellStyle name="Обычный 2 2 24" xfId="209"/>
    <cellStyle name="Обычный 2 2 25" xfId="210"/>
    <cellStyle name="Обычный 2 2 26" xfId="211"/>
    <cellStyle name="Обычный 2 2 27" xfId="212"/>
    <cellStyle name="Обычный 2 2 28" xfId="213"/>
    <cellStyle name="Обычный 2 2 29" xfId="214"/>
    <cellStyle name="Обычный 2 2 3" xfId="215"/>
    <cellStyle name="Обычный 2 2 30" xfId="216"/>
    <cellStyle name="Обычный 2 2 31" xfId="217"/>
    <cellStyle name="Обычный 2 2 32" xfId="218"/>
    <cellStyle name="Обычный 2 2 33" xfId="219"/>
    <cellStyle name="Обычный 2 2 34" xfId="220"/>
    <cellStyle name="Обычный 2 2 35" xfId="221"/>
    <cellStyle name="Обычный 2 2 36" xfId="222"/>
    <cellStyle name="Обычный 2 2 37" xfId="223"/>
    <cellStyle name="Обычный 2 2 38" xfId="224"/>
    <cellStyle name="Обычный 2 2 39" xfId="225"/>
    <cellStyle name="Обычный 2 2 4" xfId="226"/>
    <cellStyle name="Обычный 2 2 40" xfId="227"/>
    <cellStyle name="Обычный 2 2 41" xfId="228"/>
    <cellStyle name="Обычный 2 2 42" xfId="229"/>
    <cellStyle name="Обычный 2 2 43" xfId="230"/>
    <cellStyle name="Обычный 2 2 44" xfId="231"/>
    <cellStyle name="Обычный 2 2 45" xfId="232"/>
    <cellStyle name="Обычный 2 2 46" xfId="233"/>
    <cellStyle name="Обычный 2 2 47" xfId="234"/>
    <cellStyle name="Обычный 2 2 48" xfId="235"/>
    <cellStyle name="Обычный 2 2 49" xfId="236"/>
    <cellStyle name="Обычный 2 2 5" xfId="237"/>
    <cellStyle name="Обычный 2 2 50" xfId="238"/>
    <cellStyle name="Обычный 2 2 51" xfId="239"/>
    <cellStyle name="Обычный 2 2 52" xfId="240"/>
    <cellStyle name="Обычный 2 2 53" xfId="241"/>
    <cellStyle name="Обычный 2 2 54" xfId="242"/>
    <cellStyle name="Обычный 2 2 55" xfId="243"/>
    <cellStyle name="Обычный 2 2 56" xfId="244"/>
    <cellStyle name="Обычный 2 2 57" xfId="245"/>
    <cellStyle name="Обычный 2 2 58" xfId="246"/>
    <cellStyle name="Обычный 2 2 59" xfId="247"/>
    <cellStyle name="Обычный 2 2 6" xfId="248"/>
    <cellStyle name="Обычный 2 2 60" xfId="249"/>
    <cellStyle name="Обычный 2 2 61" xfId="250"/>
    <cellStyle name="Обычный 2 2 62" xfId="251"/>
    <cellStyle name="Обычный 2 2 63" xfId="252"/>
    <cellStyle name="Обычный 2 2 64" xfId="253"/>
    <cellStyle name="Обычный 2 2 65" xfId="254"/>
    <cellStyle name="Обычный 2 2 66" xfId="255"/>
    <cellStyle name="Обычный 2 2 67" xfId="256"/>
    <cellStyle name="Обычный 2 2 68" xfId="257"/>
    <cellStyle name="Обычный 2 2 69" xfId="258"/>
    <cellStyle name="Обычный 2 2 7" xfId="259"/>
    <cellStyle name="Обычный 2 2 70" xfId="260"/>
    <cellStyle name="Обычный 2 2 71" xfId="261"/>
    <cellStyle name="Обычный 2 2 72" xfId="262"/>
    <cellStyle name="Обычный 2 2 73" xfId="263"/>
    <cellStyle name="Обычный 2 2 74" xfId="264"/>
    <cellStyle name="Обычный 2 2 75" xfId="265"/>
    <cellStyle name="Обычный 2 2 76" xfId="266"/>
    <cellStyle name="Обычный 2 2 77" xfId="267"/>
    <cellStyle name="Обычный 2 2 78" xfId="268"/>
    <cellStyle name="Обычный 2 2 79" xfId="269"/>
    <cellStyle name="Обычный 2 2 8" xfId="270"/>
    <cellStyle name="Обычный 2 2 80" xfId="271"/>
    <cellStyle name="Обычный 2 2 81" xfId="272"/>
    <cellStyle name="Обычный 2 2 82" xfId="273"/>
    <cellStyle name="Обычный 2 2 83" xfId="274"/>
    <cellStyle name="Обычный 2 2 84" xfId="275"/>
    <cellStyle name="Обычный 2 2 85" xfId="276"/>
    <cellStyle name="Обычный 2 2 86" xfId="277"/>
    <cellStyle name="Обычный 2 2 87" xfId="278"/>
    <cellStyle name="Обычный 2 2 88" xfId="279"/>
    <cellStyle name="Обычный 2 2 89" xfId="280"/>
    <cellStyle name="Обычный 2 2 9" xfId="281"/>
    <cellStyle name="Обычный 2 2 90" xfId="282"/>
    <cellStyle name="Обычный 2 2 91" xfId="283"/>
    <cellStyle name="Обычный 2 2 92" xfId="284"/>
    <cellStyle name="Обычный 2 2 93" xfId="285"/>
    <cellStyle name="Обычный 2 2 94" xfId="286"/>
    <cellStyle name="Обычный 2 2 95" xfId="287"/>
    <cellStyle name="Обычный 2 2 96" xfId="288"/>
    <cellStyle name="Обычный 2 2 97" xfId="289"/>
    <cellStyle name="Обычный 2 2 98" xfId="290"/>
    <cellStyle name="Обычный 2 2 99" xfId="34"/>
    <cellStyle name="Обычный 2 3" xfId="9"/>
    <cellStyle name="Обычный 2 3 2" xfId="291"/>
    <cellStyle name="Обычный 2 3 2 2" xfId="292"/>
    <cellStyle name="Обычный 2 3 3" xfId="293"/>
    <cellStyle name="Обычный 2 3 4" xfId="294"/>
    <cellStyle name="Обычный 2 3 4 2" xfId="295"/>
    <cellStyle name="Обычный 2 3 5" xfId="296"/>
    <cellStyle name="Обычный 2 3 6" xfId="297"/>
    <cellStyle name="Обычный 2 3 7" xfId="298"/>
    <cellStyle name="Обычный 2 3_Мониторинг по видам помощи(2016г.)(КСГ)-2" xfId="299"/>
    <cellStyle name="Обычный 2 4" xfId="4"/>
    <cellStyle name="Обычный 2 4 2" xfId="300"/>
    <cellStyle name="Обычный 2 5" xfId="301"/>
    <cellStyle name="Обычный 2 5 2" xfId="302"/>
    <cellStyle name="Обычный 2 6" xfId="303"/>
    <cellStyle name="Обычный 2 6 2" xfId="304"/>
    <cellStyle name="Обычный 2 6 3" xfId="305"/>
    <cellStyle name="Обычный 2 7" xfId="306"/>
    <cellStyle name="Обычный 2 8" xfId="307"/>
    <cellStyle name="Обычный 2 8 2" xfId="308"/>
    <cellStyle name="Обычный 2 9" xfId="309"/>
    <cellStyle name="Обычный 2_1 квартал" xfId="310"/>
    <cellStyle name="Обычный 3" xfId="10"/>
    <cellStyle name="Обычный 3 10" xfId="311"/>
    <cellStyle name="Обычный 3 11" xfId="312"/>
    <cellStyle name="Обычный 3 2" xfId="11"/>
    <cellStyle name="Обычный 3 2 2" xfId="313"/>
    <cellStyle name="Обычный 3 3" xfId="12"/>
    <cellStyle name="Обычный 3 3 2" xfId="314"/>
    <cellStyle name="Обычный 3 4" xfId="2"/>
    <cellStyle name="Обычный 3 4 2" xfId="13"/>
    <cellStyle name="Обычный 3 4 2 2" xfId="315"/>
    <cellStyle name="Обычный 3 4 2 3" xfId="316"/>
    <cellStyle name="Обычный 3 4 2_план 2018" xfId="317"/>
    <cellStyle name="Обычный 3 4 3" xfId="14"/>
    <cellStyle name="Обычный 3 4 3 2" xfId="15"/>
    <cellStyle name="Обычный 3 4 3 2 2" xfId="16"/>
    <cellStyle name="Обычный 3 4 3 2_план 2018" xfId="318"/>
    <cellStyle name="Обычный 3 4 3 3" xfId="17"/>
    <cellStyle name="Обычный 3 4 3 4" xfId="18"/>
    <cellStyle name="Обычный 3 4 3 5" xfId="6"/>
    <cellStyle name="Обычный 3 4 3 5 2" xfId="319"/>
    <cellStyle name="Обычный 3 4 3 5 3" xfId="320"/>
    <cellStyle name="Обычный 3 4 3 5 4" xfId="321"/>
    <cellStyle name="Обычный 3 4 3 5_план 2018" xfId="322"/>
    <cellStyle name="Обычный 3 4 3_АПП от ТФ оМС 15.01.2016 (гемодиализ)" xfId="323"/>
    <cellStyle name="Обычный 3 4 4" xfId="19"/>
    <cellStyle name="Обычный 3 4 5" xfId="324"/>
    <cellStyle name="Обычный 3 4 6" xfId="479"/>
    <cellStyle name="Обычный 3 4_АПП от ТФ оМС 15.01.2016 (гемодиализ)" xfId="325"/>
    <cellStyle name="Обычный 3 5" xfId="20"/>
    <cellStyle name="Обычный 3 6" xfId="21"/>
    <cellStyle name="Обычный 3 6 2" xfId="22"/>
    <cellStyle name="Обычный 3 6_АПП от ТФ оМС 15.01.2016 (гемодиализ)" xfId="326"/>
    <cellStyle name="Обычный 3 6_АПП от ТФ оМС 15.01.2016 (гемодиализ) 2" xfId="327"/>
    <cellStyle name="Обычный 3 7" xfId="23"/>
    <cellStyle name="Обычный 3 7 2" xfId="328"/>
    <cellStyle name="Обычный 3 8" xfId="24"/>
    <cellStyle name="Обычный 3 9" xfId="329"/>
    <cellStyle name="Обычный 3_1 квартал" xfId="330"/>
    <cellStyle name="Обычный 4" xfId="3"/>
    <cellStyle name="Обычный 4 2" xfId="331"/>
    <cellStyle name="Обычный 4 3" xfId="332"/>
    <cellStyle name="Обычный 4 3 2" xfId="333"/>
    <cellStyle name="Обычный 4 4" xfId="334"/>
    <cellStyle name="Обычный 4 5" xfId="335"/>
    <cellStyle name="Обычный 4 5 2" xfId="336"/>
    <cellStyle name="Обычный 4 6" xfId="337"/>
    <cellStyle name="Обычный 4 7" xfId="338"/>
    <cellStyle name="Обычный 4 8" xfId="339"/>
    <cellStyle name="Обычный 4_план 2018" xfId="340"/>
    <cellStyle name="Обычный 5" xfId="25"/>
    <cellStyle name="Обычный 5 10" xfId="341"/>
    <cellStyle name="Обычный 5 11" xfId="342"/>
    <cellStyle name="Обычный 5 12" xfId="343"/>
    <cellStyle name="Обычный 5 13" xfId="344"/>
    <cellStyle name="Обычный 5 14" xfId="345"/>
    <cellStyle name="Обычный 5 15" xfId="346"/>
    <cellStyle name="Обычный 5 16" xfId="347"/>
    <cellStyle name="Обычный 5 17" xfId="348"/>
    <cellStyle name="Обычный 5 18" xfId="349"/>
    <cellStyle name="Обычный 5 19" xfId="350"/>
    <cellStyle name="Обычный 5 2" xfId="351"/>
    <cellStyle name="Обычный 5 20" xfId="352"/>
    <cellStyle name="Обычный 5 21" xfId="353"/>
    <cellStyle name="Обычный 5 22" xfId="354"/>
    <cellStyle name="Обычный 5 23" xfId="355"/>
    <cellStyle name="Обычный 5 24" xfId="356"/>
    <cellStyle name="Обычный 5 25" xfId="357"/>
    <cellStyle name="Обычный 5 26" xfId="358"/>
    <cellStyle name="Обычный 5 27" xfId="359"/>
    <cellStyle name="Обычный 5 28" xfId="360"/>
    <cellStyle name="Обычный 5 29" xfId="361"/>
    <cellStyle name="Обычный 5 3" xfId="362"/>
    <cellStyle name="Обычный 5 30" xfId="363"/>
    <cellStyle name="Обычный 5 31" xfId="364"/>
    <cellStyle name="Обычный 5 32" xfId="365"/>
    <cellStyle name="Обычный 5 33" xfId="366"/>
    <cellStyle name="Обычный 5 34" xfId="367"/>
    <cellStyle name="Обычный 5 35" xfId="368"/>
    <cellStyle name="Обычный 5 36" xfId="369"/>
    <cellStyle name="Обычный 5 37" xfId="370"/>
    <cellStyle name="Обычный 5 38" xfId="371"/>
    <cellStyle name="Обычный 5 39" xfId="372"/>
    <cellStyle name="Обычный 5 4" xfId="373"/>
    <cellStyle name="Обычный 5 40" xfId="374"/>
    <cellStyle name="Обычный 5 41" xfId="375"/>
    <cellStyle name="Обычный 5 42" xfId="376"/>
    <cellStyle name="Обычный 5 43" xfId="377"/>
    <cellStyle name="Обычный 5 44" xfId="378"/>
    <cellStyle name="Обычный 5 45" xfId="379"/>
    <cellStyle name="Обычный 5 46" xfId="380"/>
    <cellStyle name="Обычный 5 47" xfId="381"/>
    <cellStyle name="Обычный 5 48" xfId="382"/>
    <cellStyle name="Обычный 5 49" xfId="383"/>
    <cellStyle name="Обычный 5 5" xfId="384"/>
    <cellStyle name="Обычный 5 50" xfId="385"/>
    <cellStyle name="Обычный 5 51" xfId="386"/>
    <cellStyle name="Обычный 5 52" xfId="387"/>
    <cellStyle name="Обычный 5 53" xfId="388"/>
    <cellStyle name="Обычный 5 54" xfId="389"/>
    <cellStyle name="Обычный 5 55" xfId="390"/>
    <cellStyle name="Обычный 5 56" xfId="391"/>
    <cellStyle name="Обычный 5 57" xfId="392"/>
    <cellStyle name="Обычный 5 58" xfId="393"/>
    <cellStyle name="Обычный 5 59" xfId="394"/>
    <cellStyle name="Обычный 5 6" xfId="395"/>
    <cellStyle name="Обычный 5 60" xfId="396"/>
    <cellStyle name="Обычный 5 61" xfId="397"/>
    <cellStyle name="Обычный 5 62" xfId="398"/>
    <cellStyle name="Обычный 5 63" xfId="399"/>
    <cellStyle name="Обычный 5 64" xfId="400"/>
    <cellStyle name="Обычный 5 65" xfId="401"/>
    <cellStyle name="Обычный 5 66" xfId="402"/>
    <cellStyle name="Обычный 5 67" xfId="403"/>
    <cellStyle name="Обычный 5 68" xfId="404"/>
    <cellStyle name="Обычный 5 69" xfId="405"/>
    <cellStyle name="Обычный 5 7" xfId="406"/>
    <cellStyle name="Обычный 5 70" xfId="407"/>
    <cellStyle name="Обычный 5 71" xfId="408"/>
    <cellStyle name="Обычный 5 72" xfId="409"/>
    <cellStyle name="Обычный 5 73" xfId="410"/>
    <cellStyle name="Обычный 5 74" xfId="411"/>
    <cellStyle name="Обычный 5 75" xfId="412"/>
    <cellStyle name="Обычный 5 76" xfId="413"/>
    <cellStyle name="Обычный 5 77" xfId="414"/>
    <cellStyle name="Обычный 5 78" xfId="415"/>
    <cellStyle name="Обычный 5 79" xfId="416"/>
    <cellStyle name="Обычный 5 8" xfId="417"/>
    <cellStyle name="Обычный 5 80" xfId="418"/>
    <cellStyle name="Обычный 5 81" xfId="419"/>
    <cellStyle name="Обычный 5 82" xfId="420"/>
    <cellStyle name="Обычный 5 83" xfId="421"/>
    <cellStyle name="Обычный 5 84" xfId="422"/>
    <cellStyle name="Обычный 5 85" xfId="423"/>
    <cellStyle name="Обычный 5 86" xfId="424"/>
    <cellStyle name="Обычный 5 87" xfId="425"/>
    <cellStyle name="Обычный 5 88" xfId="426"/>
    <cellStyle name="Обычный 5 89" xfId="427"/>
    <cellStyle name="Обычный 5 9" xfId="428"/>
    <cellStyle name="Обычный 5 90" xfId="429"/>
    <cellStyle name="Обычный 5 91" xfId="430"/>
    <cellStyle name="Обычный 5 92" xfId="431"/>
    <cellStyle name="Обычный 5 93" xfId="432"/>
    <cellStyle name="Обычный 5 94" xfId="433"/>
    <cellStyle name="Обычный 5 95" xfId="434"/>
    <cellStyle name="Обычный 5 96" xfId="435"/>
    <cellStyle name="Обычный 5 97" xfId="436"/>
    <cellStyle name="Обычный 5 98" xfId="437"/>
    <cellStyle name="Обычный 5_ОДБ" xfId="438"/>
    <cellStyle name="Обычный 6" xfId="26"/>
    <cellStyle name="Обычный 6 2" xfId="27"/>
    <cellStyle name="Обычный 6 3" xfId="439"/>
    <cellStyle name="Обычный 6 4" xfId="440"/>
    <cellStyle name="Обычный 6_отдел ЭАиТплан АПП 2015 вариант 2" xfId="28"/>
    <cellStyle name="Обычный 7" xfId="33"/>
    <cellStyle name="Обычный 7 2" xfId="441"/>
    <cellStyle name="Обычный 8" xfId="442"/>
    <cellStyle name="Обычный 9" xfId="443"/>
    <cellStyle name="Обычный 9 2" xfId="444"/>
    <cellStyle name="Обычный 9 3" xfId="35"/>
    <cellStyle name="Обычный_Поликлиника районы на сайт готовый" xfId="5"/>
    <cellStyle name="Плохой 2" xfId="445"/>
    <cellStyle name="Пояснение 2" xfId="446"/>
    <cellStyle name="Примечание 2" xfId="447"/>
    <cellStyle name="Процентный 2" xfId="29"/>
    <cellStyle name="Процентный 3" xfId="448"/>
    <cellStyle name="Процентный 4" xfId="449"/>
    <cellStyle name="Процентный 5" xfId="471"/>
    <cellStyle name="Связанная ячейка 2" xfId="450"/>
    <cellStyle name="Стиль 1" xfId="451"/>
    <cellStyle name="Стиль 2" xfId="452"/>
    <cellStyle name="Стиль 7" xfId="453"/>
    <cellStyle name="Стиль 9" xfId="454"/>
    <cellStyle name="Текст предупреждения 2" xfId="455"/>
    <cellStyle name="Тысячи [0]_Диалог Накладная" xfId="456"/>
    <cellStyle name="Тысячи_Диалог Накладная" xfId="457"/>
    <cellStyle name="Финансовый 10" xfId="458"/>
    <cellStyle name="Финансовый 11" xfId="459"/>
    <cellStyle name="Финансовый 12" xfId="460"/>
    <cellStyle name="Финансовый 2" xfId="30"/>
    <cellStyle name="Финансовый 2 2" xfId="461"/>
    <cellStyle name="Финансовый 2_Стоматология Комиссия 25.07" xfId="462"/>
    <cellStyle name="Финансовый 3" xfId="31"/>
    <cellStyle name="Финансовый 3 2" xfId="463"/>
    <cellStyle name="Финансовый 4" xfId="32"/>
    <cellStyle name="Финансовый 5" xfId="464"/>
    <cellStyle name="Финансовый 6" xfId="465"/>
    <cellStyle name="Финансовый 6 2" xfId="466"/>
    <cellStyle name="Финансовый 7" xfId="467"/>
    <cellStyle name="Финансовый 8" xfId="468"/>
    <cellStyle name="Финансовый 9" xfId="469"/>
    <cellStyle name="Хороший 2" xfId="470"/>
  </cellStyles>
  <dxfs count="1831"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1DEDB"/>
        </patternFill>
      </fill>
    </dxf>
    <dxf>
      <fill>
        <patternFill>
          <bgColor rgb="FFFAFBD1"/>
        </patternFill>
      </fill>
    </dxf>
    <dxf>
      <fill>
        <patternFill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ont>
        <b/>
        <i val="0"/>
        <condense val="0"/>
        <extend val="0"/>
      </font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1DEDB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7"/>
  <sheetViews>
    <sheetView tabSelected="1" zoomScaleSheetLayoutView="70" workbookViewId="0">
      <pane xSplit="3" ySplit="4" topLeftCell="D5" activePane="bottomRight" state="frozen"/>
      <selection activeCell="AO48" sqref="AO48"/>
      <selection pane="topRight" activeCell="AO48" sqref="AO48"/>
      <selection pane="bottomLeft" activeCell="AO48" sqref="AO48"/>
      <selection pane="bottomRight" activeCell="D435" sqref="D435"/>
    </sheetView>
  </sheetViews>
  <sheetFormatPr defaultRowHeight="15" outlineLevelRow="2"/>
  <cols>
    <col min="1" max="1" width="5.85546875" style="187" hidden="1" customWidth="1"/>
    <col min="2" max="2" width="53" style="187" customWidth="1"/>
    <col min="3" max="3" width="38.140625" style="187" customWidth="1"/>
    <col min="4" max="4" width="11.42578125" style="226" customWidth="1"/>
    <col min="5" max="5" width="10" style="226" customWidth="1"/>
    <col min="6" max="8" width="9.28515625" style="226" customWidth="1"/>
    <col min="9" max="16384" width="9.140625" style="187"/>
  </cols>
  <sheetData>
    <row r="1" spans="1:8" ht="20.25">
      <c r="B1" s="184"/>
      <c r="C1" s="185"/>
      <c r="D1" s="186"/>
      <c r="E1" s="186"/>
      <c r="F1" s="186"/>
      <c r="G1" s="186"/>
      <c r="H1" s="58"/>
    </row>
    <row r="2" spans="1:8" ht="54.75" customHeight="1">
      <c r="B2" s="286" t="s">
        <v>253</v>
      </c>
      <c r="C2" s="286"/>
      <c r="D2" s="286"/>
      <c r="E2" s="286"/>
      <c r="F2" s="286"/>
      <c r="G2" s="286"/>
      <c r="H2" s="286"/>
    </row>
    <row r="3" spans="1:8" ht="24" customHeight="1">
      <c r="B3" s="188" t="s">
        <v>254</v>
      </c>
      <c r="C3" s="189"/>
      <c r="D3" s="190"/>
      <c r="E3" s="190"/>
      <c r="F3" s="190"/>
      <c r="G3" s="190"/>
      <c r="H3" s="190"/>
    </row>
    <row r="4" spans="1:8" ht="45">
      <c r="B4" s="249" t="s">
        <v>115</v>
      </c>
      <c r="C4" s="249" t="s">
        <v>135</v>
      </c>
      <c r="D4" s="191" t="s">
        <v>288</v>
      </c>
      <c r="E4" s="192" t="s">
        <v>3</v>
      </c>
      <c r="F4" s="192" t="s">
        <v>4</v>
      </c>
      <c r="G4" s="192" t="s">
        <v>5</v>
      </c>
      <c r="H4" s="192" t="s">
        <v>6</v>
      </c>
    </row>
    <row r="5" spans="1:8" ht="15" hidden="1" customHeight="1" outlineLevel="2">
      <c r="B5" s="193" t="s">
        <v>69</v>
      </c>
      <c r="C5" s="219" t="s">
        <v>255</v>
      </c>
      <c r="D5" s="194">
        <v>146</v>
      </c>
      <c r="E5" s="195">
        <v>33</v>
      </c>
      <c r="F5" s="195">
        <v>32</v>
      </c>
      <c r="G5" s="195">
        <v>22</v>
      </c>
      <c r="H5" s="195">
        <v>59</v>
      </c>
    </row>
    <row r="6" spans="1:8" hidden="1" outlineLevel="2">
      <c r="B6" s="196" t="s">
        <v>69</v>
      </c>
      <c r="C6" s="218" t="s">
        <v>256</v>
      </c>
      <c r="D6" s="194"/>
      <c r="E6" s="197"/>
      <c r="F6" s="197"/>
      <c r="G6" s="197"/>
      <c r="H6" s="197"/>
    </row>
    <row r="7" spans="1:8" hidden="1" outlineLevel="2">
      <c r="B7" s="198" t="s">
        <v>69</v>
      </c>
      <c r="C7" s="191" t="s">
        <v>257</v>
      </c>
      <c r="D7" s="194"/>
      <c r="E7" s="199"/>
      <c r="F7" s="199"/>
      <c r="G7" s="199"/>
      <c r="H7" s="199"/>
    </row>
    <row r="8" spans="1:8" hidden="1" outlineLevel="2">
      <c r="B8" s="193" t="s">
        <v>69</v>
      </c>
      <c r="C8" s="219" t="s">
        <v>258</v>
      </c>
      <c r="D8" s="194"/>
      <c r="E8" s="195"/>
      <c r="F8" s="195"/>
      <c r="G8" s="195"/>
      <c r="H8" s="195"/>
    </row>
    <row r="9" spans="1:8" hidden="1" outlineLevel="2">
      <c r="B9" s="198" t="s">
        <v>69</v>
      </c>
      <c r="C9" s="191" t="s">
        <v>259</v>
      </c>
      <c r="D9" s="194"/>
      <c r="E9" s="199"/>
      <c r="F9" s="199"/>
      <c r="G9" s="199"/>
      <c r="H9" s="199"/>
    </row>
    <row r="10" spans="1:8" hidden="1" outlineLevel="2">
      <c r="B10" s="198" t="s">
        <v>69</v>
      </c>
      <c r="C10" s="191" t="s">
        <v>260</v>
      </c>
      <c r="D10" s="194"/>
      <c r="E10" s="199"/>
      <c r="F10" s="199"/>
      <c r="G10" s="199"/>
      <c r="H10" s="199"/>
    </row>
    <row r="11" spans="1:8" hidden="1" outlineLevel="2">
      <c r="B11" s="198" t="s">
        <v>69</v>
      </c>
      <c r="C11" s="191" t="s">
        <v>261</v>
      </c>
      <c r="D11" s="194"/>
      <c r="E11" s="199"/>
      <c r="F11" s="199"/>
      <c r="G11" s="199"/>
      <c r="H11" s="199"/>
    </row>
    <row r="12" spans="1:8" hidden="1" outlineLevel="2">
      <c r="B12" s="198" t="s">
        <v>69</v>
      </c>
      <c r="C12" s="191" t="s">
        <v>262</v>
      </c>
      <c r="D12" s="194"/>
      <c r="E12" s="199"/>
      <c r="F12" s="199"/>
      <c r="G12" s="199"/>
      <c r="H12" s="199"/>
    </row>
    <row r="13" spans="1:8" hidden="1" outlineLevel="2">
      <c r="B13" s="198" t="s">
        <v>69</v>
      </c>
      <c r="C13" s="191" t="s">
        <v>263</v>
      </c>
      <c r="D13" s="194"/>
      <c r="E13" s="199"/>
      <c r="F13" s="199"/>
      <c r="G13" s="199"/>
      <c r="H13" s="199"/>
    </row>
    <row r="14" spans="1:8" outlineLevel="1" collapsed="1">
      <c r="A14" s="187">
        <v>1</v>
      </c>
      <c r="B14" s="200" t="s">
        <v>150</v>
      </c>
      <c r="C14" s="191">
        <f t="shared" ref="C14:D14" si="0">SUBTOTAL(9,C5:C13)</f>
        <v>0</v>
      </c>
      <c r="D14" s="201">
        <f t="shared" si="0"/>
        <v>146</v>
      </c>
      <c r="E14" s="202">
        <f>SUBTOTAL(9,E5:E13)</f>
        <v>33</v>
      </c>
      <c r="F14" s="202">
        <f>SUBTOTAL(9,F5:F13)</f>
        <v>32</v>
      </c>
      <c r="G14" s="202">
        <f>SUBTOTAL(9,G5:G13)</f>
        <v>22</v>
      </c>
      <c r="H14" s="202">
        <f>SUBTOTAL(9,H5:H13)</f>
        <v>59</v>
      </c>
    </row>
    <row r="15" spans="1:8" ht="15" hidden="1" customHeight="1" outlineLevel="2">
      <c r="B15" s="198" t="s">
        <v>71</v>
      </c>
      <c r="C15" s="191" t="s">
        <v>255</v>
      </c>
      <c r="D15" s="194">
        <v>31</v>
      </c>
      <c r="E15" s="199">
        <v>0</v>
      </c>
      <c r="F15" s="199">
        <v>6</v>
      </c>
      <c r="G15" s="199">
        <v>10</v>
      </c>
      <c r="H15" s="199">
        <v>15</v>
      </c>
    </row>
    <row r="16" spans="1:8" hidden="1" outlineLevel="2">
      <c r="B16" s="196" t="s">
        <v>71</v>
      </c>
      <c r="C16" s="218" t="s">
        <v>256</v>
      </c>
      <c r="D16" s="194"/>
      <c r="E16" s="197"/>
      <c r="F16" s="197"/>
      <c r="G16" s="197"/>
      <c r="H16" s="197"/>
    </row>
    <row r="17" spans="1:8" hidden="1" outlineLevel="2">
      <c r="B17" s="198" t="s">
        <v>71</v>
      </c>
      <c r="C17" s="191" t="s">
        <v>257</v>
      </c>
      <c r="D17" s="194"/>
      <c r="E17" s="199"/>
      <c r="F17" s="199"/>
      <c r="G17" s="199"/>
      <c r="H17" s="199"/>
    </row>
    <row r="18" spans="1:8" hidden="1" outlineLevel="2">
      <c r="B18" s="193" t="s">
        <v>71</v>
      </c>
      <c r="C18" s="219" t="s">
        <v>258</v>
      </c>
      <c r="D18" s="194"/>
      <c r="E18" s="195"/>
      <c r="F18" s="195"/>
      <c r="G18" s="195"/>
      <c r="H18" s="195"/>
    </row>
    <row r="19" spans="1:8" hidden="1" outlineLevel="2">
      <c r="B19" s="198" t="s">
        <v>71</v>
      </c>
      <c r="C19" s="191" t="s">
        <v>259</v>
      </c>
      <c r="D19" s="194"/>
      <c r="E19" s="199"/>
      <c r="F19" s="199"/>
      <c r="G19" s="199"/>
      <c r="H19" s="199"/>
    </row>
    <row r="20" spans="1:8" hidden="1" outlineLevel="2">
      <c r="B20" s="198" t="s">
        <v>71</v>
      </c>
      <c r="C20" s="191" t="s">
        <v>260</v>
      </c>
      <c r="D20" s="194"/>
      <c r="E20" s="199"/>
      <c r="F20" s="199"/>
      <c r="G20" s="199"/>
      <c r="H20" s="199"/>
    </row>
    <row r="21" spans="1:8" hidden="1" outlineLevel="2">
      <c r="B21" s="198" t="s">
        <v>71</v>
      </c>
      <c r="C21" s="191" t="s">
        <v>261</v>
      </c>
      <c r="D21" s="194"/>
      <c r="E21" s="199"/>
      <c r="F21" s="199"/>
      <c r="G21" s="199"/>
      <c r="H21" s="199"/>
    </row>
    <row r="22" spans="1:8" hidden="1" outlineLevel="2">
      <c r="B22" s="198" t="s">
        <v>71</v>
      </c>
      <c r="C22" s="191" t="s">
        <v>262</v>
      </c>
      <c r="D22" s="194"/>
      <c r="E22" s="199"/>
      <c r="F22" s="199"/>
      <c r="G22" s="199"/>
      <c r="H22" s="199"/>
    </row>
    <row r="23" spans="1:8" hidden="1" outlineLevel="2">
      <c r="B23" s="198" t="s">
        <v>71</v>
      </c>
      <c r="C23" s="191" t="s">
        <v>263</v>
      </c>
      <c r="D23" s="194"/>
      <c r="E23" s="199"/>
      <c r="F23" s="199"/>
      <c r="G23" s="199"/>
      <c r="H23" s="199"/>
    </row>
    <row r="24" spans="1:8" outlineLevel="1" collapsed="1">
      <c r="A24" s="187">
        <v>1</v>
      </c>
      <c r="B24" s="203" t="s">
        <v>264</v>
      </c>
      <c r="C24" s="191">
        <f t="shared" ref="C24:D24" si="1">SUBTOTAL(9,C15:C23)</f>
        <v>0</v>
      </c>
      <c r="D24" s="201">
        <f t="shared" si="1"/>
        <v>31</v>
      </c>
      <c r="E24" s="202">
        <f>SUBTOTAL(9,E15:E23)</f>
        <v>0</v>
      </c>
      <c r="F24" s="202">
        <f>SUBTOTAL(9,F15:F23)</f>
        <v>6</v>
      </c>
      <c r="G24" s="202">
        <f>SUBTOTAL(9,G15:G23)</f>
        <v>10</v>
      </c>
      <c r="H24" s="202">
        <f>SUBTOTAL(9,H15:H23)</f>
        <v>15</v>
      </c>
    </row>
    <row r="25" spans="1:8" ht="15" hidden="1" customHeight="1" outlineLevel="2">
      <c r="B25" s="204" t="s">
        <v>246</v>
      </c>
      <c r="C25" s="191" t="s">
        <v>255</v>
      </c>
      <c r="D25" s="194">
        <v>94</v>
      </c>
      <c r="E25" s="205"/>
      <c r="F25" s="199">
        <v>27</v>
      </c>
      <c r="G25" s="199">
        <v>37</v>
      </c>
      <c r="H25" s="205">
        <v>30</v>
      </c>
    </row>
    <row r="26" spans="1:8" hidden="1" outlineLevel="2">
      <c r="B26" s="206" t="s">
        <v>246</v>
      </c>
      <c r="C26" s="218" t="s">
        <v>256</v>
      </c>
      <c r="D26" s="194">
        <v>0</v>
      </c>
      <c r="E26" s="207"/>
      <c r="F26" s="197">
        <v>0</v>
      </c>
      <c r="G26" s="197">
        <v>0</v>
      </c>
      <c r="H26" s="207"/>
    </row>
    <row r="27" spans="1:8" hidden="1" outlineLevel="2">
      <c r="B27" s="204" t="s">
        <v>246</v>
      </c>
      <c r="C27" s="191" t="s">
        <v>257</v>
      </c>
      <c r="D27" s="194">
        <v>0</v>
      </c>
      <c r="E27" s="205"/>
      <c r="F27" s="199">
        <v>0</v>
      </c>
      <c r="G27" s="199">
        <v>0</v>
      </c>
      <c r="H27" s="205"/>
    </row>
    <row r="28" spans="1:8" hidden="1" outlineLevel="2">
      <c r="B28" s="208" t="s">
        <v>246</v>
      </c>
      <c r="C28" s="219" t="s">
        <v>258</v>
      </c>
      <c r="D28" s="194">
        <v>0</v>
      </c>
      <c r="E28" s="194"/>
      <c r="F28" s="195"/>
      <c r="G28" s="195"/>
      <c r="H28" s="194"/>
    </row>
    <row r="29" spans="1:8" hidden="1" outlineLevel="2">
      <c r="B29" s="204" t="s">
        <v>246</v>
      </c>
      <c r="C29" s="191" t="s">
        <v>259</v>
      </c>
      <c r="D29" s="194">
        <v>1</v>
      </c>
      <c r="E29" s="205"/>
      <c r="F29" s="199">
        <v>0</v>
      </c>
      <c r="G29" s="199">
        <v>0</v>
      </c>
      <c r="H29" s="205">
        <v>1</v>
      </c>
    </row>
    <row r="30" spans="1:8" hidden="1" outlineLevel="2">
      <c r="B30" s="204" t="s">
        <v>246</v>
      </c>
      <c r="C30" s="191" t="s">
        <v>260</v>
      </c>
      <c r="D30" s="194">
        <v>1</v>
      </c>
      <c r="E30" s="205"/>
      <c r="F30" s="199"/>
      <c r="G30" s="199">
        <v>0</v>
      </c>
      <c r="H30" s="205">
        <v>1</v>
      </c>
    </row>
    <row r="31" spans="1:8" hidden="1" outlineLevel="2">
      <c r="B31" s="204" t="s">
        <v>246</v>
      </c>
      <c r="C31" s="191" t="s">
        <v>261</v>
      </c>
      <c r="D31" s="194">
        <v>1</v>
      </c>
      <c r="E31" s="205"/>
      <c r="F31" s="199">
        <v>0</v>
      </c>
      <c r="G31" s="199">
        <v>0</v>
      </c>
      <c r="H31" s="205">
        <v>1</v>
      </c>
    </row>
    <row r="32" spans="1:8" hidden="1" outlineLevel="2">
      <c r="B32" s="204" t="s">
        <v>246</v>
      </c>
      <c r="C32" s="191" t="s">
        <v>262</v>
      </c>
      <c r="D32" s="194">
        <v>1</v>
      </c>
      <c r="E32" s="205"/>
      <c r="F32" s="199"/>
      <c r="G32" s="199"/>
      <c r="H32" s="205">
        <v>1</v>
      </c>
    </row>
    <row r="33" spans="1:8" hidden="1" outlineLevel="2">
      <c r="B33" s="204" t="s">
        <v>246</v>
      </c>
      <c r="C33" s="191" t="s">
        <v>263</v>
      </c>
      <c r="D33" s="194"/>
      <c r="E33" s="205"/>
      <c r="F33" s="199"/>
      <c r="G33" s="199"/>
      <c r="H33" s="205"/>
    </row>
    <row r="34" spans="1:8" outlineLevel="1" collapsed="1">
      <c r="A34" s="187">
        <v>1</v>
      </c>
      <c r="B34" s="209" t="s">
        <v>265</v>
      </c>
      <c r="C34" s="191">
        <f t="shared" ref="C34:D34" si="2">SUBTOTAL(9,C25:C33)</f>
        <v>0</v>
      </c>
      <c r="D34" s="201">
        <f t="shared" si="2"/>
        <v>98</v>
      </c>
      <c r="E34" s="202">
        <f>SUBTOTAL(9,E25:E33)</f>
        <v>0</v>
      </c>
      <c r="F34" s="202">
        <f>SUBTOTAL(9,F25:F33)</f>
        <v>27</v>
      </c>
      <c r="G34" s="202">
        <f>SUBTOTAL(9,G25:G33)</f>
        <v>37</v>
      </c>
      <c r="H34" s="201">
        <f>SUBTOTAL(9,H25:H33)</f>
        <v>34</v>
      </c>
    </row>
    <row r="35" spans="1:8" ht="15" hidden="1" customHeight="1" outlineLevel="2">
      <c r="B35" s="204" t="s">
        <v>74</v>
      </c>
      <c r="C35" s="191" t="s">
        <v>255</v>
      </c>
      <c r="D35" s="194">
        <v>298</v>
      </c>
      <c r="E35" s="205">
        <v>53</v>
      </c>
      <c r="F35" s="199">
        <v>66</v>
      </c>
      <c r="G35" s="199">
        <v>38</v>
      </c>
      <c r="H35" s="205">
        <v>141</v>
      </c>
    </row>
    <row r="36" spans="1:8" hidden="1" outlineLevel="2">
      <c r="B36" s="206" t="s">
        <v>74</v>
      </c>
      <c r="C36" s="218" t="s">
        <v>256</v>
      </c>
      <c r="D36" s="194">
        <v>1</v>
      </c>
      <c r="E36" s="207">
        <v>1</v>
      </c>
      <c r="F36" s="197"/>
      <c r="G36" s="197"/>
      <c r="H36" s="207"/>
    </row>
    <row r="37" spans="1:8" hidden="1" outlineLevel="2">
      <c r="B37" s="204" t="s">
        <v>74</v>
      </c>
      <c r="C37" s="191" t="s">
        <v>257</v>
      </c>
      <c r="D37" s="194"/>
      <c r="E37" s="205"/>
      <c r="F37" s="199"/>
      <c r="G37" s="199"/>
      <c r="H37" s="205"/>
    </row>
    <row r="38" spans="1:8" hidden="1" outlineLevel="2">
      <c r="B38" s="208" t="s">
        <v>74</v>
      </c>
      <c r="C38" s="219" t="s">
        <v>258</v>
      </c>
      <c r="D38" s="194"/>
      <c r="E38" s="194"/>
      <c r="F38" s="195"/>
      <c r="G38" s="195"/>
      <c r="H38" s="194"/>
    </row>
    <row r="39" spans="1:8" hidden="1" outlineLevel="2">
      <c r="B39" s="204" t="s">
        <v>74</v>
      </c>
      <c r="C39" s="191" t="s">
        <v>259</v>
      </c>
      <c r="D39" s="194">
        <v>24</v>
      </c>
      <c r="E39" s="205">
        <v>7</v>
      </c>
      <c r="F39" s="199">
        <v>7</v>
      </c>
      <c r="G39" s="199">
        <v>2</v>
      </c>
      <c r="H39" s="205">
        <v>8</v>
      </c>
    </row>
    <row r="40" spans="1:8" hidden="1" outlineLevel="2">
      <c r="B40" s="204" t="s">
        <v>74</v>
      </c>
      <c r="C40" s="191" t="s">
        <v>260</v>
      </c>
      <c r="D40" s="194"/>
      <c r="E40" s="205"/>
      <c r="F40" s="199"/>
      <c r="G40" s="199"/>
      <c r="H40" s="205"/>
    </row>
    <row r="41" spans="1:8" hidden="1" outlineLevel="2">
      <c r="B41" s="204" t="s">
        <v>74</v>
      </c>
      <c r="C41" s="191" t="s">
        <v>261</v>
      </c>
      <c r="D41" s="194">
        <v>18</v>
      </c>
      <c r="E41" s="205"/>
      <c r="F41" s="199">
        <v>0</v>
      </c>
      <c r="G41" s="199">
        <v>0</v>
      </c>
      <c r="H41" s="205">
        <v>18</v>
      </c>
    </row>
    <row r="42" spans="1:8" hidden="1" outlineLevel="2">
      <c r="B42" s="204" t="s">
        <v>74</v>
      </c>
      <c r="C42" s="191" t="s">
        <v>262</v>
      </c>
      <c r="D42" s="194"/>
      <c r="E42" s="205"/>
      <c r="F42" s="199"/>
      <c r="G42" s="199"/>
      <c r="H42" s="205"/>
    </row>
    <row r="43" spans="1:8" hidden="1" outlineLevel="2">
      <c r="B43" s="204" t="s">
        <v>74</v>
      </c>
      <c r="C43" s="191" t="s">
        <v>263</v>
      </c>
      <c r="D43" s="194"/>
      <c r="E43" s="205"/>
      <c r="F43" s="199"/>
      <c r="G43" s="199"/>
      <c r="H43" s="205"/>
    </row>
    <row r="44" spans="1:8" outlineLevel="1" collapsed="1">
      <c r="A44" s="187">
        <v>1</v>
      </c>
      <c r="B44" s="209" t="s">
        <v>156</v>
      </c>
      <c r="C44" s="191">
        <f t="shared" ref="C44:D44" si="3">SUBTOTAL(9,C35:C43)</f>
        <v>0</v>
      </c>
      <c r="D44" s="201">
        <f t="shared" si="3"/>
        <v>341</v>
      </c>
      <c r="E44" s="202">
        <f>SUBTOTAL(9,E35:E43)</f>
        <v>61</v>
      </c>
      <c r="F44" s="202">
        <f>SUBTOTAL(9,F35:F43)</f>
        <v>73</v>
      </c>
      <c r="G44" s="202">
        <f>SUBTOTAL(9,G35:G43)</f>
        <v>40</v>
      </c>
      <c r="H44" s="201">
        <f>SUBTOTAL(9,H35:H43)</f>
        <v>167</v>
      </c>
    </row>
    <row r="45" spans="1:8" ht="15" hidden="1" customHeight="1" outlineLevel="2">
      <c r="B45" s="204" t="s">
        <v>8</v>
      </c>
      <c r="C45" s="191" t="s">
        <v>255</v>
      </c>
      <c r="D45" s="194">
        <v>1262</v>
      </c>
      <c r="E45" s="205">
        <v>303</v>
      </c>
      <c r="F45" s="199">
        <v>318</v>
      </c>
      <c r="G45" s="199">
        <v>176</v>
      </c>
      <c r="H45" s="205">
        <v>465</v>
      </c>
    </row>
    <row r="46" spans="1:8" hidden="1" outlineLevel="2">
      <c r="B46" s="206" t="s">
        <v>8</v>
      </c>
      <c r="C46" s="218" t="s">
        <v>256</v>
      </c>
      <c r="D46" s="194">
        <v>32</v>
      </c>
      <c r="E46" s="207">
        <v>8</v>
      </c>
      <c r="F46" s="197">
        <v>7</v>
      </c>
      <c r="G46" s="197">
        <v>3</v>
      </c>
      <c r="H46" s="207">
        <v>14</v>
      </c>
    </row>
    <row r="47" spans="1:8" hidden="1" outlineLevel="2">
      <c r="B47" s="204" t="s">
        <v>8</v>
      </c>
      <c r="C47" s="191" t="s">
        <v>257</v>
      </c>
      <c r="D47" s="194">
        <v>32</v>
      </c>
      <c r="E47" s="205">
        <v>6</v>
      </c>
      <c r="F47" s="199">
        <v>10</v>
      </c>
      <c r="G47" s="199">
        <v>4</v>
      </c>
      <c r="H47" s="205">
        <v>12</v>
      </c>
    </row>
    <row r="48" spans="1:8" hidden="1" outlineLevel="2">
      <c r="B48" s="208" t="s">
        <v>8</v>
      </c>
      <c r="C48" s="219" t="s">
        <v>258</v>
      </c>
      <c r="D48" s="194"/>
      <c r="E48" s="194"/>
      <c r="F48" s="195"/>
      <c r="G48" s="195"/>
      <c r="H48" s="194"/>
    </row>
    <row r="49" spans="1:8" hidden="1" outlineLevel="2">
      <c r="B49" s="204" t="s">
        <v>8</v>
      </c>
      <c r="C49" s="191" t="s">
        <v>259</v>
      </c>
      <c r="D49" s="194">
        <v>240</v>
      </c>
      <c r="E49" s="205">
        <v>59</v>
      </c>
      <c r="F49" s="199">
        <v>61</v>
      </c>
      <c r="G49" s="199">
        <v>41</v>
      </c>
      <c r="H49" s="205">
        <v>79</v>
      </c>
    </row>
    <row r="50" spans="1:8" hidden="1" outlineLevel="2">
      <c r="B50" s="204" t="s">
        <v>8</v>
      </c>
      <c r="C50" s="191" t="s">
        <v>260</v>
      </c>
      <c r="D50" s="194"/>
      <c r="E50" s="205"/>
      <c r="F50" s="199"/>
      <c r="G50" s="199"/>
      <c r="H50" s="205"/>
    </row>
    <row r="51" spans="1:8" hidden="1" outlineLevel="2">
      <c r="B51" s="204" t="s">
        <v>8</v>
      </c>
      <c r="C51" s="191" t="s">
        <v>261</v>
      </c>
      <c r="D51" s="194">
        <v>50</v>
      </c>
      <c r="E51" s="205">
        <v>13</v>
      </c>
      <c r="F51" s="199">
        <v>12</v>
      </c>
      <c r="G51" s="199">
        <v>9</v>
      </c>
      <c r="H51" s="205">
        <v>16</v>
      </c>
    </row>
    <row r="52" spans="1:8" hidden="1" outlineLevel="2">
      <c r="B52" s="204" t="s">
        <v>8</v>
      </c>
      <c r="C52" s="191" t="s">
        <v>262</v>
      </c>
      <c r="D52" s="194">
        <v>0</v>
      </c>
      <c r="E52" s="205"/>
      <c r="F52" s="199"/>
      <c r="G52" s="199"/>
      <c r="H52" s="205"/>
    </row>
    <row r="53" spans="1:8" hidden="1" outlineLevel="2">
      <c r="B53" s="204" t="s">
        <v>8</v>
      </c>
      <c r="C53" s="191" t="s">
        <v>263</v>
      </c>
      <c r="D53" s="194">
        <v>56</v>
      </c>
      <c r="E53" s="205">
        <v>11</v>
      </c>
      <c r="F53" s="199">
        <v>17</v>
      </c>
      <c r="G53" s="199">
        <v>3</v>
      </c>
      <c r="H53" s="205">
        <v>25</v>
      </c>
    </row>
    <row r="54" spans="1:8" outlineLevel="1" collapsed="1">
      <c r="A54" s="187">
        <v>1</v>
      </c>
      <c r="B54" s="209" t="s">
        <v>124</v>
      </c>
      <c r="C54" s="191">
        <f t="shared" ref="C54:D54" si="4">SUBTOTAL(9,C45:C53)</f>
        <v>0</v>
      </c>
      <c r="D54" s="201">
        <f t="shared" si="4"/>
        <v>1672</v>
      </c>
      <c r="E54" s="202">
        <f>SUBTOTAL(9,E45:E53)</f>
        <v>400</v>
      </c>
      <c r="F54" s="202">
        <f>SUBTOTAL(9,F45:F53)</f>
        <v>425</v>
      </c>
      <c r="G54" s="202">
        <f>SUBTOTAL(9,G45:G53)</f>
        <v>236</v>
      </c>
      <c r="H54" s="201">
        <f>SUBTOTAL(9,H45:H53)</f>
        <v>611</v>
      </c>
    </row>
    <row r="55" spans="1:8" ht="15" hidden="1" customHeight="1" outlineLevel="2">
      <c r="B55" s="204" t="s">
        <v>75</v>
      </c>
      <c r="C55" s="191" t="s">
        <v>255</v>
      </c>
      <c r="D55" s="194">
        <v>323</v>
      </c>
      <c r="E55" s="205">
        <v>70</v>
      </c>
      <c r="F55" s="199">
        <v>79</v>
      </c>
      <c r="G55" s="199">
        <v>62</v>
      </c>
      <c r="H55" s="205">
        <v>112</v>
      </c>
    </row>
    <row r="56" spans="1:8" hidden="1" outlineLevel="2">
      <c r="B56" s="206" t="s">
        <v>75</v>
      </c>
      <c r="C56" s="218" t="s">
        <v>256</v>
      </c>
      <c r="D56" s="194">
        <v>9</v>
      </c>
      <c r="E56" s="207">
        <v>2</v>
      </c>
      <c r="F56" s="197">
        <v>2</v>
      </c>
      <c r="G56" s="197">
        <v>2</v>
      </c>
      <c r="H56" s="207">
        <v>3</v>
      </c>
    </row>
    <row r="57" spans="1:8" hidden="1" outlineLevel="2">
      <c r="B57" s="204" t="s">
        <v>75</v>
      </c>
      <c r="C57" s="191" t="s">
        <v>257</v>
      </c>
      <c r="D57" s="194"/>
      <c r="E57" s="199"/>
      <c r="F57" s="199"/>
      <c r="G57" s="199"/>
      <c r="H57" s="205"/>
    </row>
    <row r="58" spans="1:8" hidden="1" outlineLevel="2">
      <c r="B58" s="208" t="s">
        <v>75</v>
      </c>
      <c r="C58" s="219" t="s">
        <v>258</v>
      </c>
      <c r="D58" s="194"/>
      <c r="E58" s="195"/>
      <c r="F58" s="195"/>
      <c r="G58" s="195"/>
      <c r="H58" s="194"/>
    </row>
    <row r="59" spans="1:8" hidden="1" outlineLevel="2">
      <c r="B59" s="204" t="s">
        <v>75</v>
      </c>
      <c r="C59" s="191" t="s">
        <v>259</v>
      </c>
      <c r="D59" s="194"/>
      <c r="E59" s="199"/>
      <c r="F59" s="199"/>
      <c r="G59" s="199"/>
      <c r="H59" s="205"/>
    </row>
    <row r="60" spans="1:8" hidden="1" outlineLevel="2">
      <c r="B60" s="204" t="s">
        <v>75</v>
      </c>
      <c r="C60" s="191" t="s">
        <v>260</v>
      </c>
      <c r="D60" s="194"/>
      <c r="E60" s="199"/>
      <c r="F60" s="199"/>
      <c r="G60" s="199"/>
      <c r="H60" s="205"/>
    </row>
    <row r="61" spans="1:8" hidden="1" outlineLevel="2">
      <c r="B61" s="204" t="s">
        <v>75</v>
      </c>
      <c r="C61" s="191" t="s">
        <v>261</v>
      </c>
      <c r="D61" s="194"/>
      <c r="E61" s="199"/>
      <c r="F61" s="199"/>
      <c r="G61" s="199"/>
      <c r="H61" s="205"/>
    </row>
    <row r="62" spans="1:8" hidden="1" outlineLevel="2">
      <c r="B62" s="204" t="s">
        <v>75</v>
      </c>
      <c r="C62" s="191" t="s">
        <v>262</v>
      </c>
      <c r="D62" s="194"/>
      <c r="E62" s="199"/>
      <c r="F62" s="199"/>
      <c r="G62" s="199"/>
      <c r="H62" s="205"/>
    </row>
    <row r="63" spans="1:8" hidden="1" outlineLevel="2">
      <c r="B63" s="204" t="s">
        <v>75</v>
      </c>
      <c r="C63" s="191" t="s">
        <v>263</v>
      </c>
      <c r="D63" s="194"/>
      <c r="E63" s="199"/>
      <c r="F63" s="199"/>
      <c r="G63" s="199"/>
      <c r="H63" s="205"/>
    </row>
    <row r="64" spans="1:8" outlineLevel="1" collapsed="1">
      <c r="A64" s="187">
        <v>1</v>
      </c>
      <c r="B64" s="209" t="s">
        <v>266</v>
      </c>
      <c r="C64" s="191">
        <f t="shared" ref="C64:D64" si="5">SUBTOTAL(9,C55:C63)</f>
        <v>0</v>
      </c>
      <c r="D64" s="201">
        <f t="shared" si="5"/>
        <v>332</v>
      </c>
      <c r="E64" s="202">
        <f>SUBTOTAL(9,E55:E63)</f>
        <v>72</v>
      </c>
      <c r="F64" s="202">
        <f>SUBTOTAL(9,F55:F63)</f>
        <v>81</v>
      </c>
      <c r="G64" s="202">
        <f>SUBTOTAL(9,G55:G63)</f>
        <v>64</v>
      </c>
      <c r="H64" s="201">
        <f>SUBTOTAL(9,H55:H63)</f>
        <v>115</v>
      </c>
    </row>
    <row r="65" spans="1:8" ht="15" hidden="1" customHeight="1" outlineLevel="2">
      <c r="B65" s="204" t="s">
        <v>76</v>
      </c>
      <c r="C65" s="191" t="s">
        <v>255</v>
      </c>
      <c r="D65" s="194">
        <v>105</v>
      </c>
      <c r="E65" s="199">
        <v>0</v>
      </c>
      <c r="F65" s="199">
        <v>10</v>
      </c>
      <c r="G65" s="199">
        <v>16</v>
      </c>
      <c r="H65" s="205">
        <v>79</v>
      </c>
    </row>
    <row r="66" spans="1:8" hidden="1" outlineLevel="2">
      <c r="B66" s="206" t="s">
        <v>76</v>
      </c>
      <c r="C66" s="218" t="s">
        <v>256</v>
      </c>
      <c r="D66" s="194"/>
      <c r="E66" s="197"/>
      <c r="F66" s="197"/>
      <c r="G66" s="197"/>
      <c r="H66" s="207"/>
    </row>
    <row r="67" spans="1:8" hidden="1" outlineLevel="2">
      <c r="B67" s="204" t="s">
        <v>76</v>
      </c>
      <c r="C67" s="191" t="s">
        <v>257</v>
      </c>
      <c r="D67" s="194"/>
      <c r="E67" s="199"/>
      <c r="F67" s="199"/>
      <c r="G67" s="199"/>
      <c r="H67" s="205"/>
    </row>
    <row r="68" spans="1:8" hidden="1" outlineLevel="2">
      <c r="B68" s="208" t="s">
        <v>76</v>
      </c>
      <c r="C68" s="219" t="s">
        <v>258</v>
      </c>
      <c r="D68" s="194"/>
      <c r="E68" s="195"/>
      <c r="F68" s="195"/>
      <c r="G68" s="195"/>
      <c r="H68" s="194"/>
    </row>
    <row r="69" spans="1:8" hidden="1" outlineLevel="2">
      <c r="B69" s="204" t="s">
        <v>76</v>
      </c>
      <c r="C69" s="191" t="s">
        <v>259</v>
      </c>
      <c r="D69" s="194"/>
      <c r="E69" s="199"/>
      <c r="F69" s="199"/>
      <c r="G69" s="199"/>
      <c r="H69" s="205"/>
    </row>
    <row r="70" spans="1:8" hidden="1" outlineLevel="2">
      <c r="B70" s="204" t="s">
        <v>76</v>
      </c>
      <c r="C70" s="191" t="s">
        <v>260</v>
      </c>
      <c r="D70" s="194"/>
      <c r="E70" s="199"/>
      <c r="F70" s="199"/>
      <c r="G70" s="199"/>
      <c r="H70" s="205"/>
    </row>
    <row r="71" spans="1:8" hidden="1" outlineLevel="2">
      <c r="B71" s="204" t="s">
        <v>76</v>
      </c>
      <c r="C71" s="191" t="s">
        <v>261</v>
      </c>
      <c r="D71" s="194"/>
      <c r="E71" s="199"/>
      <c r="F71" s="199"/>
      <c r="G71" s="199"/>
      <c r="H71" s="205"/>
    </row>
    <row r="72" spans="1:8" hidden="1" outlineLevel="2">
      <c r="B72" s="204" t="s">
        <v>76</v>
      </c>
      <c r="C72" s="191" t="s">
        <v>262</v>
      </c>
      <c r="D72" s="194"/>
      <c r="E72" s="199"/>
      <c r="F72" s="199"/>
      <c r="G72" s="199"/>
      <c r="H72" s="205"/>
    </row>
    <row r="73" spans="1:8" hidden="1" outlineLevel="2">
      <c r="B73" s="204" t="s">
        <v>76</v>
      </c>
      <c r="C73" s="191" t="s">
        <v>263</v>
      </c>
      <c r="D73" s="194"/>
      <c r="E73" s="199"/>
      <c r="F73" s="199"/>
      <c r="G73" s="199"/>
      <c r="H73" s="205"/>
    </row>
    <row r="74" spans="1:8" outlineLevel="1" collapsed="1">
      <c r="A74" s="187">
        <v>1</v>
      </c>
      <c r="B74" s="209" t="s">
        <v>160</v>
      </c>
      <c r="C74" s="191">
        <f t="shared" ref="C74:D74" si="6">SUBTOTAL(9,C65:C73)</f>
        <v>0</v>
      </c>
      <c r="D74" s="201">
        <f t="shared" si="6"/>
        <v>105</v>
      </c>
      <c r="E74" s="202">
        <f>SUBTOTAL(9,E65:E73)</f>
        <v>0</v>
      </c>
      <c r="F74" s="202">
        <f>SUBTOTAL(9,F65:F73)</f>
        <v>10</v>
      </c>
      <c r="G74" s="202">
        <f>SUBTOTAL(9,G65:G73)</f>
        <v>16</v>
      </c>
      <c r="H74" s="201">
        <f>SUBTOTAL(9,H65:H73)</f>
        <v>79</v>
      </c>
    </row>
    <row r="75" spans="1:8" ht="15" hidden="1" customHeight="1" outlineLevel="2">
      <c r="B75" s="204" t="s">
        <v>77</v>
      </c>
      <c r="C75" s="191" t="s">
        <v>255</v>
      </c>
      <c r="D75" s="194">
        <v>1100</v>
      </c>
      <c r="E75" s="199">
        <v>267</v>
      </c>
      <c r="F75" s="199">
        <v>256</v>
      </c>
      <c r="G75" s="199">
        <v>212</v>
      </c>
      <c r="H75" s="205">
        <v>365</v>
      </c>
    </row>
    <row r="76" spans="1:8" hidden="1" outlineLevel="2">
      <c r="B76" s="206" t="s">
        <v>77</v>
      </c>
      <c r="C76" s="218" t="s">
        <v>256</v>
      </c>
      <c r="D76" s="194"/>
      <c r="E76" s="197"/>
      <c r="F76" s="197"/>
      <c r="G76" s="197"/>
      <c r="H76" s="207"/>
    </row>
    <row r="77" spans="1:8" hidden="1" outlineLevel="2">
      <c r="B77" s="204" t="s">
        <v>77</v>
      </c>
      <c r="C77" s="191" t="s">
        <v>257</v>
      </c>
      <c r="D77" s="194"/>
      <c r="E77" s="199"/>
      <c r="F77" s="199"/>
      <c r="G77" s="199"/>
      <c r="H77" s="205"/>
    </row>
    <row r="78" spans="1:8" hidden="1" outlineLevel="2">
      <c r="B78" s="208" t="s">
        <v>77</v>
      </c>
      <c r="C78" s="219" t="s">
        <v>258</v>
      </c>
      <c r="D78" s="194"/>
      <c r="E78" s="195"/>
      <c r="F78" s="195"/>
      <c r="G78" s="195"/>
      <c r="H78" s="194"/>
    </row>
    <row r="79" spans="1:8" hidden="1" outlineLevel="2">
      <c r="B79" s="204" t="s">
        <v>77</v>
      </c>
      <c r="C79" s="191" t="s">
        <v>259</v>
      </c>
      <c r="D79" s="194">
        <v>100</v>
      </c>
      <c r="E79" s="199"/>
      <c r="F79" s="199"/>
      <c r="G79" s="199">
        <v>24</v>
      </c>
      <c r="H79" s="205">
        <v>76</v>
      </c>
    </row>
    <row r="80" spans="1:8" hidden="1" outlineLevel="2">
      <c r="B80" s="204" t="s">
        <v>77</v>
      </c>
      <c r="C80" s="191" t="s">
        <v>260</v>
      </c>
      <c r="D80" s="194"/>
      <c r="E80" s="199"/>
      <c r="F80" s="199"/>
      <c r="G80" s="199"/>
      <c r="H80" s="205"/>
    </row>
    <row r="81" spans="1:8" hidden="1" outlineLevel="2">
      <c r="B81" s="204" t="s">
        <v>77</v>
      </c>
      <c r="C81" s="191" t="s">
        <v>261</v>
      </c>
      <c r="D81" s="194"/>
      <c r="E81" s="199"/>
      <c r="F81" s="199"/>
      <c r="G81" s="199"/>
      <c r="H81" s="205"/>
    </row>
    <row r="82" spans="1:8" hidden="1" outlineLevel="2">
      <c r="B82" s="204" t="s">
        <v>77</v>
      </c>
      <c r="C82" s="191" t="s">
        <v>262</v>
      </c>
      <c r="D82" s="194"/>
      <c r="E82" s="199"/>
      <c r="F82" s="199"/>
      <c r="G82" s="199"/>
      <c r="H82" s="205"/>
    </row>
    <row r="83" spans="1:8" hidden="1" outlineLevel="2">
      <c r="B83" s="204" t="s">
        <v>77</v>
      </c>
      <c r="C83" s="191" t="s">
        <v>263</v>
      </c>
      <c r="D83" s="194"/>
      <c r="E83" s="199"/>
      <c r="F83" s="199"/>
      <c r="G83" s="199"/>
      <c r="H83" s="205"/>
    </row>
    <row r="84" spans="1:8" outlineLevel="1" collapsed="1">
      <c r="A84" s="187">
        <v>1</v>
      </c>
      <c r="B84" s="209" t="s">
        <v>161</v>
      </c>
      <c r="C84" s="191">
        <f t="shared" ref="C84:D84" si="7">SUBTOTAL(9,C75:C83)</f>
        <v>0</v>
      </c>
      <c r="D84" s="201">
        <f t="shared" si="7"/>
        <v>1200</v>
      </c>
      <c r="E84" s="202">
        <f>SUBTOTAL(9,E75:E83)</f>
        <v>267</v>
      </c>
      <c r="F84" s="202">
        <f>SUBTOTAL(9,F75:F83)</f>
        <v>256</v>
      </c>
      <c r="G84" s="202">
        <f>SUBTOTAL(9,G75:G83)</f>
        <v>236</v>
      </c>
      <c r="H84" s="201">
        <f>SUBTOTAL(9,H75:H83)</f>
        <v>441</v>
      </c>
    </row>
    <row r="85" spans="1:8" ht="15" hidden="1" customHeight="1" outlineLevel="2">
      <c r="B85" s="204" t="s">
        <v>62</v>
      </c>
      <c r="C85" s="191" t="s">
        <v>255</v>
      </c>
      <c r="D85" s="194">
        <v>141</v>
      </c>
      <c r="E85" s="199"/>
      <c r="F85" s="199"/>
      <c r="G85" s="199">
        <v>0</v>
      </c>
      <c r="H85" s="205">
        <v>141</v>
      </c>
    </row>
    <row r="86" spans="1:8" hidden="1" outlineLevel="2">
      <c r="B86" s="206" t="s">
        <v>62</v>
      </c>
      <c r="C86" s="218" t="s">
        <v>256</v>
      </c>
      <c r="D86" s="194"/>
      <c r="E86" s="197"/>
      <c r="F86" s="197"/>
      <c r="G86" s="197"/>
      <c r="H86" s="207"/>
    </row>
    <row r="87" spans="1:8" hidden="1" outlineLevel="2">
      <c r="B87" s="204" t="s">
        <v>62</v>
      </c>
      <c r="C87" s="191" t="s">
        <v>257</v>
      </c>
      <c r="D87" s="194"/>
      <c r="E87" s="199"/>
      <c r="F87" s="199"/>
      <c r="G87" s="199"/>
      <c r="H87" s="205"/>
    </row>
    <row r="88" spans="1:8" hidden="1" outlineLevel="2">
      <c r="B88" s="208" t="s">
        <v>62</v>
      </c>
      <c r="C88" s="219" t="s">
        <v>258</v>
      </c>
      <c r="D88" s="194"/>
      <c r="E88" s="195"/>
      <c r="F88" s="195"/>
      <c r="G88" s="195"/>
      <c r="H88" s="194"/>
    </row>
    <row r="89" spans="1:8" hidden="1" outlineLevel="2">
      <c r="B89" s="204" t="s">
        <v>62</v>
      </c>
      <c r="C89" s="191" t="s">
        <v>259</v>
      </c>
      <c r="D89" s="194">
        <v>30</v>
      </c>
      <c r="E89" s="199"/>
      <c r="F89" s="199"/>
      <c r="G89" s="199">
        <v>0</v>
      </c>
      <c r="H89" s="205">
        <v>30</v>
      </c>
    </row>
    <row r="90" spans="1:8" hidden="1" outlineLevel="2">
      <c r="B90" s="204" t="s">
        <v>62</v>
      </c>
      <c r="C90" s="191" t="s">
        <v>260</v>
      </c>
      <c r="D90" s="194"/>
      <c r="E90" s="199"/>
      <c r="F90" s="199"/>
      <c r="G90" s="199"/>
      <c r="H90" s="205"/>
    </row>
    <row r="91" spans="1:8" hidden="1" outlineLevel="2">
      <c r="B91" s="204" t="s">
        <v>62</v>
      </c>
      <c r="C91" s="191" t="s">
        <v>261</v>
      </c>
      <c r="D91" s="194"/>
      <c r="E91" s="199"/>
      <c r="F91" s="199"/>
      <c r="G91" s="199"/>
      <c r="H91" s="205"/>
    </row>
    <row r="92" spans="1:8" hidden="1" outlineLevel="2">
      <c r="B92" s="204" t="s">
        <v>62</v>
      </c>
      <c r="C92" s="191" t="s">
        <v>262</v>
      </c>
      <c r="D92" s="194"/>
      <c r="E92" s="199"/>
      <c r="F92" s="199"/>
      <c r="G92" s="199"/>
      <c r="H92" s="205"/>
    </row>
    <row r="93" spans="1:8" hidden="1" outlineLevel="2">
      <c r="B93" s="204" t="s">
        <v>62</v>
      </c>
      <c r="C93" s="191" t="s">
        <v>263</v>
      </c>
      <c r="D93" s="194"/>
      <c r="E93" s="199"/>
      <c r="F93" s="199"/>
      <c r="G93" s="199"/>
      <c r="H93" s="205"/>
    </row>
    <row r="94" spans="1:8" outlineLevel="1" collapsed="1">
      <c r="A94" s="187">
        <v>1</v>
      </c>
      <c r="B94" s="209" t="s">
        <v>162</v>
      </c>
      <c r="C94" s="191">
        <f t="shared" ref="C94:D94" si="8">SUBTOTAL(9,C85:C93)</f>
        <v>0</v>
      </c>
      <c r="D94" s="201">
        <f t="shared" si="8"/>
        <v>171</v>
      </c>
      <c r="E94" s="202">
        <f>SUBTOTAL(9,E85:E93)</f>
        <v>0</v>
      </c>
      <c r="F94" s="202">
        <f>SUBTOTAL(9,F85:F93)</f>
        <v>0</v>
      </c>
      <c r="G94" s="202">
        <f>SUBTOTAL(9,G85:G93)</f>
        <v>0</v>
      </c>
      <c r="H94" s="201">
        <f>SUBTOTAL(9,H85:H93)</f>
        <v>171</v>
      </c>
    </row>
    <row r="95" spans="1:8" ht="15" hidden="1" customHeight="1" outlineLevel="2">
      <c r="B95" s="204" t="s">
        <v>78</v>
      </c>
      <c r="C95" s="191" t="s">
        <v>255</v>
      </c>
      <c r="D95" s="194">
        <v>759</v>
      </c>
      <c r="E95" s="199">
        <v>180</v>
      </c>
      <c r="F95" s="199">
        <v>192</v>
      </c>
      <c r="G95" s="199">
        <v>181</v>
      </c>
      <c r="H95" s="205">
        <v>206</v>
      </c>
    </row>
    <row r="96" spans="1:8" hidden="1" outlineLevel="2">
      <c r="B96" s="206" t="s">
        <v>78</v>
      </c>
      <c r="C96" s="218" t="s">
        <v>256</v>
      </c>
      <c r="D96" s="194"/>
      <c r="E96" s="197"/>
      <c r="F96" s="197"/>
      <c r="G96" s="197"/>
      <c r="H96" s="207"/>
    </row>
    <row r="97" spans="1:8" hidden="1" outlineLevel="2">
      <c r="B97" s="204" t="s">
        <v>78</v>
      </c>
      <c r="C97" s="191" t="s">
        <v>257</v>
      </c>
      <c r="D97" s="194"/>
      <c r="E97" s="199"/>
      <c r="F97" s="199"/>
      <c r="G97" s="199"/>
      <c r="H97" s="205"/>
    </row>
    <row r="98" spans="1:8" hidden="1" outlineLevel="2">
      <c r="B98" s="208" t="s">
        <v>78</v>
      </c>
      <c r="C98" s="219" t="s">
        <v>258</v>
      </c>
      <c r="D98" s="194"/>
      <c r="E98" s="195"/>
      <c r="F98" s="195"/>
      <c r="G98" s="195"/>
      <c r="H98" s="194"/>
    </row>
    <row r="99" spans="1:8" hidden="1" outlineLevel="2">
      <c r="B99" s="204" t="s">
        <v>78</v>
      </c>
      <c r="C99" s="191" t="s">
        <v>259</v>
      </c>
      <c r="D99" s="194">
        <v>159</v>
      </c>
      <c r="E99" s="199"/>
      <c r="F99" s="199"/>
      <c r="G99" s="199">
        <v>19</v>
      </c>
      <c r="H99" s="205">
        <v>140</v>
      </c>
    </row>
    <row r="100" spans="1:8" hidden="1" outlineLevel="2">
      <c r="B100" s="204" t="s">
        <v>78</v>
      </c>
      <c r="C100" s="191" t="s">
        <v>260</v>
      </c>
      <c r="D100" s="194"/>
      <c r="E100" s="199"/>
      <c r="F100" s="199"/>
      <c r="G100" s="199"/>
      <c r="H100" s="205"/>
    </row>
    <row r="101" spans="1:8" hidden="1" outlineLevel="2">
      <c r="B101" s="204" t="s">
        <v>78</v>
      </c>
      <c r="C101" s="191" t="s">
        <v>261</v>
      </c>
      <c r="D101" s="194">
        <v>36</v>
      </c>
      <c r="E101" s="199"/>
      <c r="F101" s="199">
        <v>0</v>
      </c>
      <c r="G101" s="199">
        <v>1</v>
      </c>
      <c r="H101" s="205">
        <v>35</v>
      </c>
    </row>
    <row r="102" spans="1:8" hidden="1" outlineLevel="2">
      <c r="B102" s="204" t="s">
        <v>78</v>
      </c>
      <c r="C102" s="191" t="s">
        <v>262</v>
      </c>
      <c r="D102" s="194"/>
      <c r="E102" s="199"/>
      <c r="F102" s="199"/>
      <c r="G102" s="199"/>
      <c r="H102" s="205"/>
    </row>
    <row r="103" spans="1:8" hidden="1" outlineLevel="2">
      <c r="B103" s="204" t="s">
        <v>78</v>
      </c>
      <c r="C103" s="191" t="s">
        <v>263</v>
      </c>
      <c r="D103" s="194"/>
      <c r="E103" s="199"/>
      <c r="F103" s="199"/>
      <c r="G103" s="199"/>
      <c r="H103" s="205"/>
    </row>
    <row r="104" spans="1:8" outlineLevel="1" collapsed="1">
      <c r="A104" s="187">
        <v>1</v>
      </c>
      <c r="B104" s="209" t="s">
        <v>163</v>
      </c>
      <c r="C104" s="191">
        <f t="shared" ref="C104:D104" si="9">SUBTOTAL(9,C95:C103)</f>
        <v>0</v>
      </c>
      <c r="D104" s="201">
        <f t="shared" si="9"/>
        <v>954</v>
      </c>
      <c r="E104" s="202">
        <f>SUBTOTAL(9,E95:E103)</f>
        <v>180</v>
      </c>
      <c r="F104" s="202">
        <f>SUBTOTAL(9,F95:F103)</f>
        <v>192</v>
      </c>
      <c r="G104" s="202">
        <f>SUBTOTAL(9,G95:G103)</f>
        <v>201</v>
      </c>
      <c r="H104" s="201">
        <f>SUBTOTAL(9,H95:H103)</f>
        <v>381</v>
      </c>
    </row>
    <row r="105" spans="1:8" ht="15" hidden="1" customHeight="1" outlineLevel="2">
      <c r="B105" s="204" t="s">
        <v>79</v>
      </c>
      <c r="C105" s="191" t="s">
        <v>255</v>
      </c>
      <c r="D105" s="194">
        <v>450</v>
      </c>
      <c r="E105" s="205">
        <v>40</v>
      </c>
      <c r="F105" s="199">
        <v>151</v>
      </c>
      <c r="G105" s="199">
        <v>92</v>
      </c>
      <c r="H105" s="205">
        <v>167</v>
      </c>
    </row>
    <row r="106" spans="1:8" hidden="1" outlineLevel="2">
      <c r="B106" s="206" t="s">
        <v>79</v>
      </c>
      <c r="C106" s="218" t="s">
        <v>256</v>
      </c>
      <c r="D106" s="194"/>
      <c r="E106" s="197"/>
      <c r="F106" s="197"/>
      <c r="G106" s="197"/>
      <c r="H106" s="207"/>
    </row>
    <row r="107" spans="1:8" hidden="1" outlineLevel="2">
      <c r="B107" s="204" t="s">
        <v>79</v>
      </c>
      <c r="C107" s="191" t="s">
        <v>257</v>
      </c>
      <c r="D107" s="194"/>
      <c r="E107" s="199"/>
      <c r="F107" s="199"/>
      <c r="G107" s="199"/>
      <c r="H107" s="205"/>
    </row>
    <row r="108" spans="1:8" hidden="1" outlineLevel="2">
      <c r="B108" s="208" t="s">
        <v>79</v>
      </c>
      <c r="C108" s="219" t="s">
        <v>258</v>
      </c>
      <c r="D108" s="194"/>
      <c r="E108" s="195"/>
      <c r="F108" s="195"/>
      <c r="G108" s="195"/>
      <c r="H108" s="194"/>
    </row>
    <row r="109" spans="1:8" hidden="1" outlineLevel="2">
      <c r="B109" s="204" t="s">
        <v>79</v>
      </c>
      <c r="C109" s="191" t="s">
        <v>259</v>
      </c>
      <c r="D109" s="194"/>
      <c r="E109" s="199"/>
      <c r="F109" s="199"/>
      <c r="G109" s="199"/>
      <c r="H109" s="205"/>
    </row>
    <row r="110" spans="1:8" hidden="1" outlineLevel="2">
      <c r="B110" s="204" t="s">
        <v>79</v>
      </c>
      <c r="C110" s="191" t="s">
        <v>260</v>
      </c>
      <c r="D110" s="194"/>
      <c r="E110" s="199"/>
      <c r="F110" s="199"/>
      <c r="G110" s="199"/>
      <c r="H110" s="205"/>
    </row>
    <row r="111" spans="1:8" hidden="1" outlineLevel="2">
      <c r="B111" s="204" t="s">
        <v>79</v>
      </c>
      <c r="C111" s="191" t="s">
        <v>261</v>
      </c>
      <c r="D111" s="194"/>
      <c r="E111" s="199"/>
      <c r="F111" s="199"/>
      <c r="G111" s="199"/>
      <c r="H111" s="205"/>
    </row>
    <row r="112" spans="1:8" hidden="1" outlineLevel="2">
      <c r="B112" s="204" t="s">
        <v>79</v>
      </c>
      <c r="C112" s="191" t="s">
        <v>262</v>
      </c>
      <c r="D112" s="194"/>
      <c r="E112" s="199"/>
      <c r="F112" s="199"/>
      <c r="G112" s="199"/>
      <c r="H112" s="205"/>
    </row>
    <row r="113" spans="1:8" hidden="1" outlineLevel="2">
      <c r="B113" s="204" t="s">
        <v>79</v>
      </c>
      <c r="C113" s="191" t="s">
        <v>263</v>
      </c>
      <c r="D113" s="194"/>
      <c r="E113" s="199"/>
      <c r="F113" s="199"/>
      <c r="G113" s="199"/>
      <c r="H113" s="205"/>
    </row>
    <row r="114" spans="1:8" outlineLevel="1" collapsed="1">
      <c r="A114" s="187">
        <v>1</v>
      </c>
      <c r="B114" s="209" t="s">
        <v>164</v>
      </c>
      <c r="C114" s="191">
        <f t="shared" ref="C114:D114" si="10">SUBTOTAL(9,C105:C113)</f>
        <v>0</v>
      </c>
      <c r="D114" s="201">
        <f t="shared" si="10"/>
        <v>450</v>
      </c>
      <c r="E114" s="202">
        <f>SUBTOTAL(9,E105:E113)</f>
        <v>40</v>
      </c>
      <c r="F114" s="202">
        <f>SUBTOTAL(9,F105:F113)</f>
        <v>151</v>
      </c>
      <c r="G114" s="202">
        <f>SUBTOTAL(9,G105:G113)</f>
        <v>92</v>
      </c>
      <c r="H114" s="201">
        <f>SUBTOTAL(9,H105:H113)</f>
        <v>167</v>
      </c>
    </row>
    <row r="115" spans="1:8" ht="15" hidden="1" customHeight="1" outlineLevel="2">
      <c r="B115" s="204" t="s">
        <v>81</v>
      </c>
      <c r="C115" s="191" t="s">
        <v>255</v>
      </c>
      <c r="D115" s="194">
        <v>471</v>
      </c>
      <c r="E115" s="205">
        <v>110</v>
      </c>
      <c r="F115" s="199">
        <v>115</v>
      </c>
      <c r="G115" s="199">
        <v>122</v>
      </c>
      <c r="H115" s="205">
        <v>124</v>
      </c>
    </row>
    <row r="116" spans="1:8" hidden="1" outlineLevel="2">
      <c r="B116" s="206" t="s">
        <v>81</v>
      </c>
      <c r="C116" s="218" t="s">
        <v>256</v>
      </c>
      <c r="D116" s="194">
        <v>5</v>
      </c>
      <c r="E116" s="207"/>
      <c r="F116" s="197">
        <v>3</v>
      </c>
      <c r="G116" s="197">
        <v>0</v>
      </c>
      <c r="H116" s="207">
        <v>2</v>
      </c>
    </row>
    <row r="117" spans="1:8" hidden="1" outlineLevel="2">
      <c r="B117" s="204" t="s">
        <v>81</v>
      </c>
      <c r="C117" s="191" t="s">
        <v>257</v>
      </c>
      <c r="D117" s="194"/>
      <c r="E117" s="205"/>
      <c r="F117" s="199"/>
      <c r="G117" s="199"/>
      <c r="H117" s="205"/>
    </row>
    <row r="118" spans="1:8" hidden="1" outlineLevel="2">
      <c r="B118" s="208" t="s">
        <v>81</v>
      </c>
      <c r="C118" s="219" t="s">
        <v>258</v>
      </c>
      <c r="D118" s="194"/>
      <c r="E118" s="194"/>
      <c r="F118" s="195"/>
      <c r="G118" s="195"/>
      <c r="H118" s="194"/>
    </row>
    <row r="119" spans="1:8" hidden="1" outlineLevel="2">
      <c r="B119" s="204" t="s">
        <v>81</v>
      </c>
      <c r="C119" s="191" t="s">
        <v>259</v>
      </c>
      <c r="D119" s="194">
        <v>111</v>
      </c>
      <c r="E119" s="205">
        <v>29</v>
      </c>
      <c r="F119" s="199">
        <v>24</v>
      </c>
      <c r="G119" s="199">
        <v>26</v>
      </c>
      <c r="H119" s="205">
        <v>32</v>
      </c>
    </row>
    <row r="120" spans="1:8" hidden="1" outlineLevel="2">
      <c r="B120" s="204" t="s">
        <v>81</v>
      </c>
      <c r="C120" s="191" t="s">
        <v>260</v>
      </c>
      <c r="D120" s="194"/>
      <c r="E120" s="205"/>
      <c r="F120" s="199"/>
      <c r="G120" s="199"/>
      <c r="H120" s="205"/>
    </row>
    <row r="121" spans="1:8" hidden="1" outlineLevel="2">
      <c r="B121" s="204" t="s">
        <v>81</v>
      </c>
      <c r="C121" s="191" t="s">
        <v>261</v>
      </c>
      <c r="D121" s="194"/>
      <c r="E121" s="205"/>
      <c r="F121" s="199"/>
      <c r="G121" s="199"/>
      <c r="H121" s="205"/>
    </row>
    <row r="122" spans="1:8" hidden="1" outlineLevel="2">
      <c r="B122" s="204" t="s">
        <v>81</v>
      </c>
      <c r="C122" s="191" t="s">
        <v>262</v>
      </c>
      <c r="D122" s="194"/>
      <c r="E122" s="205"/>
      <c r="F122" s="199"/>
      <c r="G122" s="199"/>
      <c r="H122" s="205"/>
    </row>
    <row r="123" spans="1:8" hidden="1" outlineLevel="2">
      <c r="B123" s="204" t="s">
        <v>81</v>
      </c>
      <c r="C123" s="191" t="s">
        <v>263</v>
      </c>
      <c r="D123" s="194"/>
      <c r="E123" s="205"/>
      <c r="F123" s="199"/>
      <c r="G123" s="199"/>
      <c r="H123" s="205"/>
    </row>
    <row r="124" spans="1:8" ht="28.5" outlineLevel="1" collapsed="1">
      <c r="A124" s="187">
        <v>1</v>
      </c>
      <c r="B124" s="209" t="s">
        <v>267</v>
      </c>
      <c r="C124" s="191">
        <f t="shared" ref="C124:D124" si="11">SUBTOTAL(9,C115:C123)</f>
        <v>0</v>
      </c>
      <c r="D124" s="201">
        <f t="shared" si="11"/>
        <v>587</v>
      </c>
      <c r="E124" s="202">
        <f>SUBTOTAL(9,E115:E123)</f>
        <v>139</v>
      </c>
      <c r="F124" s="202">
        <f>SUBTOTAL(9,F115:F123)</f>
        <v>142</v>
      </c>
      <c r="G124" s="202">
        <f>SUBTOTAL(9,G115:G123)</f>
        <v>148</v>
      </c>
      <c r="H124" s="201">
        <f>SUBTOTAL(9,H115:H123)</f>
        <v>158</v>
      </c>
    </row>
    <row r="125" spans="1:8" ht="15" hidden="1" customHeight="1" outlineLevel="2">
      <c r="B125" s="204" t="s">
        <v>83</v>
      </c>
      <c r="C125" s="191" t="s">
        <v>255</v>
      </c>
      <c r="D125" s="194">
        <v>839</v>
      </c>
      <c r="E125" s="205">
        <v>192</v>
      </c>
      <c r="F125" s="199">
        <v>212</v>
      </c>
      <c r="G125" s="199">
        <v>150</v>
      </c>
      <c r="H125" s="205">
        <v>285</v>
      </c>
    </row>
    <row r="126" spans="1:8" hidden="1" outlineLevel="2">
      <c r="B126" s="206" t="s">
        <v>83</v>
      </c>
      <c r="C126" s="218" t="s">
        <v>256</v>
      </c>
      <c r="D126" s="194">
        <v>29</v>
      </c>
      <c r="E126" s="207">
        <v>9</v>
      </c>
      <c r="F126" s="197">
        <v>5</v>
      </c>
      <c r="G126" s="197">
        <v>3</v>
      </c>
      <c r="H126" s="207">
        <v>12</v>
      </c>
    </row>
    <row r="127" spans="1:8" hidden="1" outlineLevel="2">
      <c r="B127" s="204" t="s">
        <v>83</v>
      </c>
      <c r="C127" s="191" t="s">
        <v>257</v>
      </c>
      <c r="D127" s="194">
        <v>20</v>
      </c>
      <c r="E127" s="205">
        <v>6</v>
      </c>
      <c r="F127" s="199">
        <v>5</v>
      </c>
      <c r="G127" s="199">
        <v>1</v>
      </c>
      <c r="H127" s="205">
        <v>8</v>
      </c>
    </row>
    <row r="128" spans="1:8" hidden="1" outlineLevel="2">
      <c r="B128" s="208" t="s">
        <v>83</v>
      </c>
      <c r="C128" s="219" t="s">
        <v>258</v>
      </c>
      <c r="D128" s="194"/>
      <c r="E128" s="194"/>
      <c r="F128" s="195"/>
      <c r="G128" s="195"/>
      <c r="H128" s="194"/>
    </row>
    <row r="129" spans="1:8" hidden="1" outlineLevel="2">
      <c r="B129" s="204" t="s">
        <v>83</v>
      </c>
      <c r="C129" s="191" t="s">
        <v>259</v>
      </c>
      <c r="D129" s="194">
        <v>66</v>
      </c>
      <c r="E129" s="205">
        <v>19</v>
      </c>
      <c r="F129" s="199">
        <v>12</v>
      </c>
      <c r="G129" s="199">
        <v>8</v>
      </c>
      <c r="H129" s="205">
        <v>27</v>
      </c>
    </row>
    <row r="130" spans="1:8" hidden="1" outlineLevel="2">
      <c r="B130" s="204" t="s">
        <v>83</v>
      </c>
      <c r="C130" s="191" t="s">
        <v>260</v>
      </c>
      <c r="D130" s="194"/>
      <c r="E130" s="205"/>
      <c r="F130" s="199"/>
      <c r="G130" s="199"/>
      <c r="H130" s="205"/>
    </row>
    <row r="131" spans="1:8" hidden="1" outlineLevel="2">
      <c r="B131" s="204" t="s">
        <v>83</v>
      </c>
      <c r="C131" s="191" t="s">
        <v>261</v>
      </c>
      <c r="D131" s="194">
        <v>45</v>
      </c>
      <c r="E131" s="205">
        <v>13</v>
      </c>
      <c r="F131" s="199">
        <v>9</v>
      </c>
      <c r="G131" s="199">
        <v>4</v>
      </c>
      <c r="H131" s="205">
        <v>19</v>
      </c>
    </row>
    <row r="132" spans="1:8" hidden="1" outlineLevel="2">
      <c r="B132" s="204" t="s">
        <v>83</v>
      </c>
      <c r="C132" s="191" t="s">
        <v>262</v>
      </c>
      <c r="D132" s="194"/>
      <c r="E132" s="205"/>
      <c r="F132" s="199"/>
      <c r="G132" s="199"/>
      <c r="H132" s="205"/>
    </row>
    <row r="133" spans="1:8" hidden="1" outlineLevel="2">
      <c r="B133" s="204" t="s">
        <v>83</v>
      </c>
      <c r="C133" s="191" t="s">
        <v>263</v>
      </c>
      <c r="D133" s="194"/>
      <c r="E133" s="205"/>
      <c r="F133" s="199"/>
      <c r="G133" s="199"/>
      <c r="H133" s="205"/>
    </row>
    <row r="134" spans="1:8" outlineLevel="1" collapsed="1">
      <c r="A134" s="187">
        <v>1</v>
      </c>
      <c r="B134" s="209" t="s">
        <v>268</v>
      </c>
      <c r="C134" s="191">
        <f t="shared" ref="C134:D134" si="12">SUBTOTAL(9,C125:C133)</f>
        <v>0</v>
      </c>
      <c r="D134" s="201">
        <f t="shared" si="12"/>
        <v>999</v>
      </c>
      <c r="E134" s="202">
        <f>SUBTOTAL(9,E125:E133)</f>
        <v>239</v>
      </c>
      <c r="F134" s="202">
        <f>SUBTOTAL(9,F125:F133)</f>
        <v>243</v>
      </c>
      <c r="G134" s="202">
        <f>SUBTOTAL(9,G125:G133)</f>
        <v>166</v>
      </c>
      <c r="H134" s="201">
        <f>SUBTOTAL(9,H125:H133)</f>
        <v>351</v>
      </c>
    </row>
    <row r="135" spans="1:8" ht="15" hidden="1" customHeight="1" outlineLevel="2">
      <c r="B135" s="204" t="s">
        <v>84</v>
      </c>
      <c r="C135" s="191" t="s">
        <v>255</v>
      </c>
      <c r="D135" s="194">
        <v>286</v>
      </c>
      <c r="E135" s="205">
        <v>81</v>
      </c>
      <c r="F135" s="199">
        <v>60</v>
      </c>
      <c r="G135" s="199">
        <v>67</v>
      </c>
      <c r="H135" s="205">
        <v>78</v>
      </c>
    </row>
    <row r="136" spans="1:8" hidden="1" outlineLevel="2">
      <c r="B136" s="206" t="s">
        <v>84</v>
      </c>
      <c r="C136" s="218" t="s">
        <v>256</v>
      </c>
      <c r="D136" s="194">
        <v>5</v>
      </c>
      <c r="E136" s="207">
        <v>1</v>
      </c>
      <c r="F136" s="197">
        <v>1</v>
      </c>
      <c r="G136" s="197">
        <v>1</v>
      </c>
      <c r="H136" s="207">
        <v>2</v>
      </c>
    </row>
    <row r="137" spans="1:8" hidden="1" outlineLevel="2">
      <c r="B137" s="204" t="s">
        <v>84</v>
      </c>
      <c r="C137" s="191" t="s">
        <v>257</v>
      </c>
      <c r="D137" s="194"/>
      <c r="E137" s="199"/>
      <c r="F137" s="199"/>
      <c r="G137" s="199"/>
      <c r="H137" s="205"/>
    </row>
    <row r="138" spans="1:8" hidden="1" outlineLevel="2">
      <c r="B138" s="208" t="s">
        <v>84</v>
      </c>
      <c r="C138" s="219" t="s">
        <v>258</v>
      </c>
      <c r="D138" s="194"/>
      <c r="E138" s="195"/>
      <c r="F138" s="195"/>
      <c r="G138" s="195"/>
      <c r="H138" s="194"/>
    </row>
    <row r="139" spans="1:8" hidden="1" outlineLevel="2">
      <c r="B139" s="204" t="s">
        <v>84</v>
      </c>
      <c r="C139" s="191" t="s">
        <v>259</v>
      </c>
      <c r="D139" s="194">
        <v>12</v>
      </c>
      <c r="E139" s="199">
        <v>0</v>
      </c>
      <c r="F139" s="199">
        <v>1</v>
      </c>
      <c r="G139" s="199">
        <v>6</v>
      </c>
      <c r="H139" s="205">
        <v>5</v>
      </c>
    </row>
    <row r="140" spans="1:8" hidden="1" outlineLevel="2">
      <c r="B140" s="204" t="s">
        <v>84</v>
      </c>
      <c r="C140" s="191" t="s">
        <v>260</v>
      </c>
      <c r="D140" s="194"/>
      <c r="E140" s="199"/>
      <c r="F140" s="199"/>
      <c r="G140" s="199"/>
      <c r="H140" s="205"/>
    </row>
    <row r="141" spans="1:8" hidden="1" outlineLevel="2">
      <c r="B141" s="204" t="s">
        <v>84</v>
      </c>
      <c r="C141" s="191" t="s">
        <v>261</v>
      </c>
      <c r="D141" s="194"/>
      <c r="E141" s="199"/>
      <c r="F141" s="199"/>
      <c r="G141" s="199"/>
      <c r="H141" s="205"/>
    </row>
    <row r="142" spans="1:8" hidden="1" outlineLevel="2">
      <c r="B142" s="204" t="s">
        <v>84</v>
      </c>
      <c r="C142" s="191" t="s">
        <v>262</v>
      </c>
      <c r="D142" s="194"/>
      <c r="E142" s="199"/>
      <c r="F142" s="199"/>
      <c r="G142" s="199"/>
      <c r="H142" s="205"/>
    </row>
    <row r="143" spans="1:8" hidden="1" outlineLevel="2">
      <c r="B143" s="204" t="s">
        <v>84</v>
      </c>
      <c r="C143" s="191" t="s">
        <v>263</v>
      </c>
      <c r="D143" s="194"/>
      <c r="E143" s="199"/>
      <c r="F143" s="199"/>
      <c r="G143" s="199"/>
      <c r="H143" s="205"/>
    </row>
    <row r="144" spans="1:8" outlineLevel="1" collapsed="1">
      <c r="A144" s="187">
        <v>1</v>
      </c>
      <c r="B144" s="209" t="s">
        <v>172</v>
      </c>
      <c r="C144" s="191">
        <f t="shared" ref="C144:D144" si="13">SUBTOTAL(9,C135:C143)</f>
        <v>0</v>
      </c>
      <c r="D144" s="201">
        <f t="shared" si="13"/>
        <v>303</v>
      </c>
      <c r="E144" s="202">
        <f>SUBTOTAL(9,E135:E143)</f>
        <v>82</v>
      </c>
      <c r="F144" s="202">
        <f>SUBTOTAL(9,F135:F143)</f>
        <v>62</v>
      </c>
      <c r="G144" s="202">
        <f>SUBTOTAL(9,G135:G143)</f>
        <v>74</v>
      </c>
      <c r="H144" s="201">
        <f>SUBTOTAL(9,H135:H143)</f>
        <v>85</v>
      </c>
    </row>
    <row r="145" spans="1:8" ht="15" hidden="1" customHeight="1" outlineLevel="2">
      <c r="B145" s="198" t="s">
        <v>85</v>
      </c>
      <c r="C145" s="191" t="s">
        <v>255</v>
      </c>
      <c r="D145" s="194">
        <v>184</v>
      </c>
      <c r="E145" s="199">
        <v>50</v>
      </c>
      <c r="F145" s="199">
        <v>41</v>
      </c>
      <c r="G145" s="199">
        <v>34</v>
      </c>
      <c r="H145" s="205">
        <v>59</v>
      </c>
    </row>
    <row r="146" spans="1:8" hidden="1" outlineLevel="2">
      <c r="B146" s="196" t="s">
        <v>85</v>
      </c>
      <c r="C146" s="218" t="s">
        <v>256</v>
      </c>
      <c r="D146" s="194">
        <v>20</v>
      </c>
      <c r="E146" s="197">
        <v>8</v>
      </c>
      <c r="F146" s="197">
        <v>3</v>
      </c>
      <c r="G146" s="197">
        <v>0</v>
      </c>
      <c r="H146" s="207">
        <v>9</v>
      </c>
    </row>
    <row r="147" spans="1:8" hidden="1" outlineLevel="2">
      <c r="B147" s="198" t="s">
        <v>85</v>
      </c>
      <c r="C147" s="191" t="s">
        <v>257</v>
      </c>
      <c r="D147" s="194"/>
      <c r="E147" s="199"/>
      <c r="F147" s="199"/>
      <c r="G147" s="199"/>
      <c r="H147" s="205"/>
    </row>
    <row r="148" spans="1:8" hidden="1" outlineLevel="2">
      <c r="B148" s="193" t="s">
        <v>85</v>
      </c>
      <c r="C148" s="219" t="s">
        <v>258</v>
      </c>
      <c r="D148" s="194"/>
      <c r="E148" s="195"/>
      <c r="F148" s="195"/>
      <c r="G148" s="195"/>
      <c r="H148" s="194"/>
    </row>
    <row r="149" spans="1:8" hidden="1" outlineLevel="2">
      <c r="B149" s="198" t="s">
        <v>85</v>
      </c>
      <c r="C149" s="191" t="s">
        <v>259</v>
      </c>
      <c r="D149" s="194"/>
      <c r="E149" s="199"/>
      <c r="F149" s="199"/>
      <c r="G149" s="199"/>
      <c r="H149" s="205"/>
    </row>
    <row r="150" spans="1:8" hidden="1" outlineLevel="2">
      <c r="B150" s="198" t="s">
        <v>85</v>
      </c>
      <c r="C150" s="191" t="s">
        <v>260</v>
      </c>
      <c r="D150" s="194"/>
      <c r="E150" s="199"/>
      <c r="F150" s="199"/>
      <c r="G150" s="199"/>
      <c r="H150" s="205"/>
    </row>
    <row r="151" spans="1:8" hidden="1" outlineLevel="2">
      <c r="B151" s="198" t="s">
        <v>85</v>
      </c>
      <c r="C151" s="191" t="s">
        <v>261</v>
      </c>
      <c r="D151" s="194"/>
      <c r="E151" s="199"/>
      <c r="F151" s="199"/>
      <c r="G151" s="199"/>
      <c r="H151" s="205"/>
    </row>
    <row r="152" spans="1:8" hidden="1" outlineLevel="2">
      <c r="B152" s="198" t="s">
        <v>85</v>
      </c>
      <c r="C152" s="191" t="s">
        <v>262</v>
      </c>
      <c r="D152" s="194"/>
      <c r="E152" s="199"/>
      <c r="F152" s="199"/>
      <c r="G152" s="199"/>
      <c r="H152" s="205"/>
    </row>
    <row r="153" spans="1:8" hidden="1" outlineLevel="2">
      <c r="B153" s="198" t="s">
        <v>85</v>
      </c>
      <c r="C153" s="191" t="s">
        <v>263</v>
      </c>
      <c r="D153" s="194"/>
      <c r="E153" s="199"/>
      <c r="F153" s="199"/>
      <c r="G153" s="199"/>
      <c r="H153" s="205"/>
    </row>
    <row r="154" spans="1:8" outlineLevel="1" collapsed="1">
      <c r="A154" s="187">
        <v>1</v>
      </c>
      <c r="B154" s="203" t="s">
        <v>173</v>
      </c>
      <c r="C154" s="191">
        <f t="shared" ref="C154:D154" si="14">SUBTOTAL(9,C145:C153)</f>
        <v>0</v>
      </c>
      <c r="D154" s="201">
        <f t="shared" si="14"/>
        <v>204</v>
      </c>
      <c r="E154" s="202">
        <f>SUBTOTAL(9,E145:E153)</f>
        <v>58</v>
      </c>
      <c r="F154" s="202">
        <f>SUBTOTAL(9,F145:F153)</f>
        <v>44</v>
      </c>
      <c r="G154" s="202">
        <f>SUBTOTAL(9,G145:G153)</f>
        <v>34</v>
      </c>
      <c r="H154" s="201">
        <f>SUBTOTAL(9,H145:H153)</f>
        <v>68</v>
      </c>
    </row>
    <row r="155" spans="1:8" ht="15" hidden="1" customHeight="1" outlineLevel="2">
      <c r="B155" s="198" t="s">
        <v>13</v>
      </c>
      <c r="C155" s="191" t="s">
        <v>255</v>
      </c>
      <c r="D155" s="194">
        <v>961</v>
      </c>
      <c r="E155" s="205">
        <v>188</v>
      </c>
      <c r="F155" s="199">
        <v>263</v>
      </c>
      <c r="G155" s="199">
        <v>144</v>
      </c>
      <c r="H155" s="205">
        <v>366</v>
      </c>
    </row>
    <row r="156" spans="1:8" hidden="1" outlineLevel="2">
      <c r="B156" s="196" t="s">
        <v>13</v>
      </c>
      <c r="C156" s="218" t="s">
        <v>256</v>
      </c>
      <c r="D156" s="194">
        <v>2</v>
      </c>
      <c r="E156" s="207">
        <v>0</v>
      </c>
      <c r="F156" s="197">
        <v>0</v>
      </c>
      <c r="G156" s="197">
        <v>0</v>
      </c>
      <c r="H156" s="207">
        <v>2</v>
      </c>
    </row>
    <row r="157" spans="1:8" hidden="1" outlineLevel="2">
      <c r="B157" s="198" t="s">
        <v>13</v>
      </c>
      <c r="C157" s="191" t="s">
        <v>257</v>
      </c>
      <c r="D157" s="194">
        <v>16</v>
      </c>
      <c r="E157" s="205">
        <v>3</v>
      </c>
      <c r="F157" s="199">
        <v>3</v>
      </c>
      <c r="G157" s="199">
        <v>1</v>
      </c>
      <c r="H157" s="205">
        <v>9</v>
      </c>
    </row>
    <row r="158" spans="1:8" hidden="1" outlineLevel="2">
      <c r="B158" s="193" t="s">
        <v>13</v>
      </c>
      <c r="C158" s="219" t="s">
        <v>258</v>
      </c>
      <c r="D158" s="194"/>
      <c r="E158" s="194"/>
      <c r="F158" s="195"/>
      <c r="G158" s="195"/>
      <c r="H158" s="194"/>
    </row>
    <row r="159" spans="1:8" hidden="1" outlineLevel="2">
      <c r="B159" s="198" t="s">
        <v>13</v>
      </c>
      <c r="C159" s="191" t="s">
        <v>259</v>
      </c>
      <c r="D159" s="194">
        <v>20</v>
      </c>
      <c r="E159" s="205">
        <v>0</v>
      </c>
      <c r="F159" s="199">
        <v>7</v>
      </c>
      <c r="G159" s="199">
        <v>8</v>
      </c>
      <c r="H159" s="205">
        <v>5</v>
      </c>
    </row>
    <row r="160" spans="1:8" hidden="1" outlineLevel="2">
      <c r="B160" s="198" t="s">
        <v>13</v>
      </c>
      <c r="C160" s="191" t="s">
        <v>260</v>
      </c>
      <c r="D160" s="194"/>
      <c r="E160" s="205"/>
      <c r="F160" s="199"/>
      <c r="G160" s="199"/>
      <c r="H160" s="205"/>
    </row>
    <row r="161" spans="1:8" hidden="1" outlineLevel="2">
      <c r="B161" s="198" t="s">
        <v>13</v>
      </c>
      <c r="C161" s="191" t="s">
        <v>261</v>
      </c>
      <c r="D161" s="194">
        <v>107</v>
      </c>
      <c r="E161" s="205">
        <v>24</v>
      </c>
      <c r="F161" s="199">
        <v>27</v>
      </c>
      <c r="G161" s="199">
        <v>15</v>
      </c>
      <c r="H161" s="205">
        <v>41</v>
      </c>
    </row>
    <row r="162" spans="1:8" hidden="1" outlineLevel="2">
      <c r="B162" s="198" t="s">
        <v>13</v>
      </c>
      <c r="C162" s="191" t="s">
        <v>262</v>
      </c>
      <c r="D162" s="194"/>
      <c r="E162" s="205"/>
      <c r="F162" s="199"/>
      <c r="G162" s="199"/>
      <c r="H162" s="205"/>
    </row>
    <row r="163" spans="1:8" hidden="1" outlineLevel="2">
      <c r="B163" s="198" t="s">
        <v>13</v>
      </c>
      <c r="C163" s="191" t="s">
        <v>263</v>
      </c>
      <c r="D163" s="194"/>
      <c r="E163" s="205"/>
      <c r="F163" s="199"/>
      <c r="G163" s="199"/>
      <c r="H163" s="205"/>
    </row>
    <row r="164" spans="1:8" outlineLevel="1" collapsed="1">
      <c r="A164" s="187">
        <v>1</v>
      </c>
      <c r="B164" s="203" t="s">
        <v>125</v>
      </c>
      <c r="C164" s="191">
        <f t="shared" ref="C164:D164" si="15">SUBTOTAL(9,C155:C163)</f>
        <v>0</v>
      </c>
      <c r="D164" s="201">
        <f t="shared" si="15"/>
        <v>1106</v>
      </c>
      <c r="E164" s="202">
        <f>SUBTOTAL(9,E155:E163)</f>
        <v>215</v>
      </c>
      <c r="F164" s="202">
        <f>SUBTOTAL(9,F155:F163)</f>
        <v>300</v>
      </c>
      <c r="G164" s="202">
        <f>SUBTOTAL(9,G155:G163)</f>
        <v>168</v>
      </c>
      <c r="H164" s="201">
        <f>SUBTOTAL(9,H155:H163)</f>
        <v>423</v>
      </c>
    </row>
    <row r="165" spans="1:8" ht="15" hidden="1" customHeight="1" outlineLevel="2">
      <c r="B165" s="198" t="s">
        <v>86</v>
      </c>
      <c r="C165" s="191" t="s">
        <v>255</v>
      </c>
      <c r="D165" s="194">
        <v>522</v>
      </c>
      <c r="E165" s="205">
        <v>84</v>
      </c>
      <c r="F165" s="199">
        <v>136</v>
      </c>
      <c r="G165" s="199">
        <v>55</v>
      </c>
      <c r="H165" s="205">
        <v>247</v>
      </c>
    </row>
    <row r="166" spans="1:8" hidden="1" outlineLevel="2">
      <c r="B166" s="196" t="s">
        <v>86</v>
      </c>
      <c r="C166" s="218" t="s">
        <v>256</v>
      </c>
      <c r="D166" s="194">
        <v>6</v>
      </c>
      <c r="E166" s="207">
        <v>3</v>
      </c>
      <c r="F166" s="197">
        <v>0</v>
      </c>
      <c r="G166" s="197">
        <v>0</v>
      </c>
      <c r="H166" s="207">
        <v>3</v>
      </c>
    </row>
    <row r="167" spans="1:8" hidden="1" outlineLevel="2">
      <c r="B167" s="198" t="s">
        <v>86</v>
      </c>
      <c r="C167" s="191" t="s">
        <v>257</v>
      </c>
      <c r="D167" s="194"/>
      <c r="E167" s="205"/>
      <c r="F167" s="199"/>
      <c r="G167" s="199"/>
      <c r="H167" s="205"/>
    </row>
    <row r="168" spans="1:8" hidden="1" outlineLevel="2">
      <c r="B168" s="193" t="s">
        <v>86</v>
      </c>
      <c r="C168" s="219" t="s">
        <v>258</v>
      </c>
      <c r="D168" s="194"/>
      <c r="E168" s="194"/>
      <c r="F168" s="195"/>
      <c r="G168" s="195"/>
      <c r="H168" s="194"/>
    </row>
    <row r="169" spans="1:8" hidden="1" outlineLevel="2">
      <c r="B169" s="198" t="s">
        <v>86</v>
      </c>
      <c r="C169" s="191" t="s">
        <v>259</v>
      </c>
      <c r="D169" s="194">
        <v>150</v>
      </c>
      <c r="E169" s="205">
        <v>26</v>
      </c>
      <c r="F169" s="199">
        <v>38</v>
      </c>
      <c r="G169" s="199">
        <v>16</v>
      </c>
      <c r="H169" s="205">
        <v>70</v>
      </c>
    </row>
    <row r="170" spans="1:8" hidden="1" outlineLevel="2">
      <c r="B170" s="198" t="s">
        <v>86</v>
      </c>
      <c r="C170" s="191" t="s">
        <v>260</v>
      </c>
      <c r="D170" s="194"/>
      <c r="E170" s="199"/>
      <c r="F170" s="199"/>
      <c r="G170" s="199"/>
      <c r="H170" s="205"/>
    </row>
    <row r="171" spans="1:8" hidden="1" outlineLevel="2">
      <c r="B171" s="198" t="s">
        <v>86</v>
      </c>
      <c r="C171" s="191" t="s">
        <v>261</v>
      </c>
      <c r="D171" s="194"/>
      <c r="E171" s="199"/>
      <c r="F171" s="199"/>
      <c r="G171" s="199"/>
      <c r="H171" s="205"/>
    </row>
    <row r="172" spans="1:8" hidden="1" outlineLevel="2">
      <c r="B172" s="198" t="s">
        <v>86</v>
      </c>
      <c r="C172" s="191" t="s">
        <v>262</v>
      </c>
      <c r="D172" s="194"/>
      <c r="E172" s="199"/>
      <c r="F172" s="199"/>
      <c r="G172" s="199"/>
      <c r="H172" s="205"/>
    </row>
    <row r="173" spans="1:8" hidden="1" outlineLevel="2">
      <c r="B173" s="198" t="s">
        <v>86</v>
      </c>
      <c r="C173" s="191" t="s">
        <v>263</v>
      </c>
      <c r="D173" s="194"/>
      <c r="E173" s="199"/>
      <c r="F173" s="199"/>
      <c r="G173" s="199"/>
      <c r="H173" s="205"/>
    </row>
    <row r="174" spans="1:8" outlineLevel="1" collapsed="1">
      <c r="A174" s="187">
        <v>1</v>
      </c>
      <c r="B174" s="203" t="s">
        <v>175</v>
      </c>
      <c r="C174" s="191">
        <f t="shared" ref="C174:D174" si="16">SUBTOTAL(9,C165:C173)</f>
        <v>0</v>
      </c>
      <c r="D174" s="201">
        <f t="shared" si="16"/>
        <v>678</v>
      </c>
      <c r="E174" s="202">
        <f>SUBTOTAL(9,E165:E173)</f>
        <v>113</v>
      </c>
      <c r="F174" s="202">
        <f>SUBTOTAL(9,F165:F173)</f>
        <v>174</v>
      </c>
      <c r="G174" s="202">
        <f>SUBTOTAL(9,G165:G173)</f>
        <v>71</v>
      </c>
      <c r="H174" s="201">
        <f>SUBTOTAL(9,H165:H173)</f>
        <v>320</v>
      </c>
    </row>
    <row r="175" spans="1:8" ht="15" hidden="1" customHeight="1" outlineLevel="2">
      <c r="B175" s="198" t="s">
        <v>14</v>
      </c>
      <c r="C175" s="191" t="s">
        <v>255</v>
      </c>
      <c r="D175" s="194">
        <v>838</v>
      </c>
      <c r="E175" s="205">
        <v>203</v>
      </c>
      <c r="F175" s="199">
        <v>210</v>
      </c>
      <c r="G175" s="199">
        <v>155</v>
      </c>
      <c r="H175" s="205">
        <v>270</v>
      </c>
    </row>
    <row r="176" spans="1:8" hidden="1" outlineLevel="2">
      <c r="B176" s="196" t="s">
        <v>14</v>
      </c>
      <c r="C176" s="218" t="s">
        <v>256</v>
      </c>
      <c r="D176" s="194">
        <v>2</v>
      </c>
      <c r="E176" s="207">
        <v>1</v>
      </c>
      <c r="F176" s="197"/>
      <c r="G176" s="197">
        <v>1</v>
      </c>
      <c r="H176" s="207">
        <v>0</v>
      </c>
    </row>
    <row r="177" spans="1:8" hidden="1" outlineLevel="2">
      <c r="B177" s="198" t="s">
        <v>14</v>
      </c>
      <c r="C177" s="191" t="s">
        <v>257</v>
      </c>
      <c r="D177" s="194">
        <v>2</v>
      </c>
      <c r="E177" s="205"/>
      <c r="F177" s="199">
        <v>1</v>
      </c>
      <c r="G177" s="199">
        <v>0</v>
      </c>
      <c r="H177" s="205">
        <v>1</v>
      </c>
    </row>
    <row r="178" spans="1:8" hidden="1" outlineLevel="2">
      <c r="B178" s="193" t="s">
        <v>14</v>
      </c>
      <c r="C178" s="219" t="s">
        <v>258</v>
      </c>
      <c r="D178" s="194"/>
      <c r="E178" s="194"/>
      <c r="F178" s="195"/>
      <c r="G178" s="195"/>
      <c r="H178" s="194"/>
    </row>
    <row r="179" spans="1:8" hidden="1" outlineLevel="2">
      <c r="B179" s="198" t="s">
        <v>14</v>
      </c>
      <c r="C179" s="191" t="s">
        <v>259</v>
      </c>
      <c r="D179" s="194">
        <v>205</v>
      </c>
      <c r="E179" s="205">
        <v>51</v>
      </c>
      <c r="F179" s="199">
        <v>53</v>
      </c>
      <c r="G179" s="199">
        <v>33</v>
      </c>
      <c r="H179" s="205">
        <v>68</v>
      </c>
    </row>
    <row r="180" spans="1:8" hidden="1" outlineLevel="2">
      <c r="B180" s="198" t="s">
        <v>14</v>
      </c>
      <c r="C180" s="191" t="s">
        <v>260</v>
      </c>
      <c r="D180" s="194"/>
      <c r="E180" s="205"/>
      <c r="F180" s="199"/>
      <c r="G180" s="199"/>
      <c r="H180" s="205"/>
    </row>
    <row r="181" spans="1:8" hidden="1" outlineLevel="2">
      <c r="B181" s="198" t="s">
        <v>14</v>
      </c>
      <c r="C181" s="191" t="s">
        <v>261</v>
      </c>
      <c r="D181" s="194">
        <v>30</v>
      </c>
      <c r="E181" s="205">
        <v>6</v>
      </c>
      <c r="F181" s="199">
        <v>10</v>
      </c>
      <c r="G181" s="199">
        <v>2</v>
      </c>
      <c r="H181" s="205">
        <v>12</v>
      </c>
    </row>
    <row r="182" spans="1:8" hidden="1" outlineLevel="2">
      <c r="B182" s="198" t="s">
        <v>14</v>
      </c>
      <c r="C182" s="191" t="s">
        <v>262</v>
      </c>
      <c r="D182" s="194"/>
      <c r="E182" s="205"/>
      <c r="F182" s="199"/>
      <c r="G182" s="199"/>
      <c r="H182" s="205"/>
    </row>
    <row r="183" spans="1:8" hidden="1" outlineLevel="2">
      <c r="B183" s="198" t="s">
        <v>14</v>
      </c>
      <c r="C183" s="191" t="s">
        <v>263</v>
      </c>
      <c r="D183" s="194"/>
      <c r="E183" s="205"/>
      <c r="F183" s="199"/>
      <c r="G183" s="199"/>
      <c r="H183" s="205"/>
    </row>
    <row r="184" spans="1:8" outlineLevel="1" collapsed="1">
      <c r="A184" s="187">
        <v>1</v>
      </c>
      <c r="B184" s="203" t="s">
        <v>269</v>
      </c>
      <c r="C184" s="191">
        <f t="shared" ref="C184:D184" si="17">SUBTOTAL(9,C175:C183)</f>
        <v>0</v>
      </c>
      <c r="D184" s="201">
        <f t="shared" si="17"/>
        <v>1077</v>
      </c>
      <c r="E184" s="202">
        <f>SUBTOTAL(9,E175:E183)</f>
        <v>261</v>
      </c>
      <c r="F184" s="202">
        <f>SUBTOTAL(9,F175:F183)</f>
        <v>274</v>
      </c>
      <c r="G184" s="202">
        <f>SUBTOTAL(9,G175:G183)</f>
        <v>191</v>
      </c>
      <c r="H184" s="201">
        <f>SUBTOTAL(9,H175:H183)</f>
        <v>351</v>
      </c>
    </row>
    <row r="185" spans="1:8" ht="15" hidden="1" customHeight="1" outlineLevel="2">
      <c r="B185" s="198" t="s">
        <v>87</v>
      </c>
      <c r="C185" s="191" t="s">
        <v>255</v>
      </c>
      <c r="D185" s="194">
        <v>300</v>
      </c>
      <c r="E185" s="205">
        <v>80</v>
      </c>
      <c r="F185" s="199">
        <v>87</v>
      </c>
      <c r="G185" s="199">
        <v>59</v>
      </c>
      <c r="H185" s="205">
        <v>74</v>
      </c>
    </row>
    <row r="186" spans="1:8" hidden="1" outlineLevel="2">
      <c r="B186" s="196" t="s">
        <v>87</v>
      </c>
      <c r="C186" s="218" t="s">
        <v>256</v>
      </c>
      <c r="D186" s="194"/>
      <c r="E186" s="207"/>
      <c r="F186" s="197"/>
      <c r="G186" s="197"/>
      <c r="H186" s="207"/>
    </row>
    <row r="187" spans="1:8" hidden="1" outlineLevel="2">
      <c r="B187" s="198" t="s">
        <v>87</v>
      </c>
      <c r="C187" s="191" t="s">
        <v>257</v>
      </c>
      <c r="D187" s="194"/>
      <c r="E187" s="205"/>
      <c r="F187" s="199"/>
      <c r="G187" s="199"/>
      <c r="H187" s="205"/>
    </row>
    <row r="188" spans="1:8" hidden="1" outlineLevel="2">
      <c r="B188" s="193" t="s">
        <v>87</v>
      </c>
      <c r="C188" s="219" t="s">
        <v>258</v>
      </c>
      <c r="D188" s="194"/>
      <c r="E188" s="194"/>
      <c r="F188" s="195"/>
      <c r="G188" s="195"/>
      <c r="H188" s="194"/>
    </row>
    <row r="189" spans="1:8" hidden="1" outlineLevel="2">
      <c r="B189" s="198" t="s">
        <v>87</v>
      </c>
      <c r="C189" s="191" t="s">
        <v>259</v>
      </c>
      <c r="D189" s="194">
        <v>15</v>
      </c>
      <c r="E189" s="205">
        <v>8</v>
      </c>
      <c r="F189" s="199">
        <v>0</v>
      </c>
      <c r="G189" s="199">
        <v>0</v>
      </c>
      <c r="H189" s="205">
        <v>7</v>
      </c>
    </row>
    <row r="190" spans="1:8" hidden="1" outlineLevel="2">
      <c r="B190" s="198" t="s">
        <v>87</v>
      </c>
      <c r="C190" s="191" t="s">
        <v>260</v>
      </c>
      <c r="D190" s="194"/>
      <c r="E190" s="205"/>
      <c r="F190" s="199"/>
      <c r="G190" s="199"/>
      <c r="H190" s="205"/>
    </row>
    <row r="191" spans="1:8" hidden="1" outlineLevel="2">
      <c r="B191" s="198" t="s">
        <v>87</v>
      </c>
      <c r="C191" s="191" t="s">
        <v>261</v>
      </c>
      <c r="D191" s="194"/>
      <c r="E191" s="205"/>
      <c r="F191" s="199"/>
      <c r="G191" s="199"/>
      <c r="H191" s="205"/>
    </row>
    <row r="192" spans="1:8" hidden="1" outlineLevel="2">
      <c r="B192" s="198" t="s">
        <v>87</v>
      </c>
      <c r="C192" s="191" t="s">
        <v>262</v>
      </c>
      <c r="D192" s="194"/>
      <c r="E192" s="205"/>
      <c r="F192" s="199"/>
      <c r="G192" s="199"/>
      <c r="H192" s="205"/>
    </row>
    <row r="193" spans="1:8" hidden="1" outlineLevel="2">
      <c r="B193" s="198" t="s">
        <v>87</v>
      </c>
      <c r="C193" s="191" t="s">
        <v>263</v>
      </c>
      <c r="D193" s="194"/>
      <c r="E193" s="205"/>
      <c r="F193" s="199"/>
      <c r="G193" s="199"/>
      <c r="H193" s="205"/>
    </row>
    <row r="194" spans="1:8" outlineLevel="1" collapsed="1">
      <c r="A194" s="187">
        <v>1</v>
      </c>
      <c r="B194" s="203" t="s">
        <v>270</v>
      </c>
      <c r="C194" s="191">
        <f t="shared" ref="C194:D194" si="18">SUBTOTAL(9,C185:C193)</f>
        <v>0</v>
      </c>
      <c r="D194" s="201">
        <f t="shared" si="18"/>
        <v>315</v>
      </c>
      <c r="E194" s="202">
        <f>SUBTOTAL(9,E185:E193)</f>
        <v>88</v>
      </c>
      <c r="F194" s="202">
        <f>SUBTOTAL(9,F185:F193)</f>
        <v>87</v>
      </c>
      <c r="G194" s="202">
        <f>SUBTOTAL(9,G185:G193)</f>
        <v>59</v>
      </c>
      <c r="H194" s="201">
        <f>SUBTOTAL(9,H185:H193)</f>
        <v>81</v>
      </c>
    </row>
    <row r="195" spans="1:8" ht="15" hidden="1" customHeight="1" outlineLevel="2">
      <c r="B195" s="198" t="s">
        <v>15</v>
      </c>
      <c r="C195" s="191" t="s">
        <v>255</v>
      </c>
      <c r="D195" s="211">
        <v>534</v>
      </c>
      <c r="E195" s="213">
        <v>138</v>
      </c>
      <c r="F195" s="212">
        <v>138</v>
      </c>
      <c r="G195" s="212">
        <v>80</v>
      </c>
      <c r="H195" s="213">
        <v>178</v>
      </c>
    </row>
    <row r="196" spans="1:8" hidden="1" outlineLevel="2">
      <c r="B196" s="196" t="s">
        <v>15</v>
      </c>
      <c r="C196" s="218" t="s">
        <v>256</v>
      </c>
      <c r="D196" s="211">
        <v>20</v>
      </c>
      <c r="E196" s="215">
        <v>5</v>
      </c>
      <c r="F196" s="214">
        <v>6</v>
      </c>
      <c r="G196" s="214">
        <v>0</v>
      </c>
      <c r="H196" s="215">
        <v>9</v>
      </c>
    </row>
    <row r="197" spans="1:8" hidden="1" outlineLevel="2">
      <c r="B197" s="198" t="s">
        <v>15</v>
      </c>
      <c r="C197" s="191" t="s">
        <v>257</v>
      </c>
      <c r="D197" s="211"/>
      <c r="E197" s="212"/>
      <c r="F197" s="212"/>
      <c r="G197" s="212"/>
      <c r="H197" s="213"/>
    </row>
    <row r="198" spans="1:8" hidden="1" outlineLevel="2">
      <c r="B198" s="193" t="s">
        <v>15</v>
      </c>
      <c r="C198" s="219" t="s">
        <v>258</v>
      </c>
      <c r="D198" s="211"/>
      <c r="E198" s="216"/>
      <c r="F198" s="216"/>
      <c r="G198" s="216"/>
      <c r="H198" s="217"/>
    </row>
    <row r="199" spans="1:8" hidden="1" outlineLevel="2">
      <c r="B199" s="198" t="s">
        <v>15</v>
      </c>
      <c r="C199" s="191" t="s">
        <v>259</v>
      </c>
      <c r="D199" s="211"/>
      <c r="E199" s="212"/>
      <c r="F199" s="212"/>
      <c r="G199" s="212"/>
      <c r="H199" s="213"/>
    </row>
    <row r="200" spans="1:8" hidden="1" outlineLevel="2">
      <c r="B200" s="198" t="s">
        <v>15</v>
      </c>
      <c r="C200" s="191" t="s">
        <v>260</v>
      </c>
      <c r="D200" s="211"/>
      <c r="E200" s="212"/>
      <c r="F200" s="212"/>
      <c r="G200" s="212"/>
      <c r="H200" s="213"/>
    </row>
    <row r="201" spans="1:8" hidden="1" outlineLevel="2">
      <c r="B201" s="198" t="s">
        <v>15</v>
      </c>
      <c r="C201" s="191" t="s">
        <v>261</v>
      </c>
      <c r="D201" s="211"/>
      <c r="E201" s="212"/>
      <c r="F201" s="212"/>
      <c r="G201" s="212"/>
      <c r="H201" s="213"/>
    </row>
    <row r="202" spans="1:8" hidden="1" outlineLevel="2">
      <c r="B202" s="198" t="s">
        <v>15</v>
      </c>
      <c r="C202" s="191" t="s">
        <v>262</v>
      </c>
      <c r="D202" s="211"/>
      <c r="E202" s="212"/>
      <c r="F202" s="212"/>
      <c r="G202" s="212"/>
      <c r="H202" s="213"/>
    </row>
    <row r="203" spans="1:8" hidden="1" outlineLevel="2">
      <c r="B203" s="198" t="s">
        <v>15</v>
      </c>
      <c r="C203" s="191" t="s">
        <v>263</v>
      </c>
      <c r="D203" s="211"/>
      <c r="E203" s="212"/>
      <c r="F203" s="212"/>
      <c r="G203" s="212"/>
      <c r="H203" s="213"/>
    </row>
    <row r="204" spans="1:8" outlineLevel="1" collapsed="1">
      <c r="A204" s="187">
        <v>1</v>
      </c>
      <c r="B204" s="203" t="s">
        <v>271</v>
      </c>
      <c r="C204" s="191">
        <f t="shared" ref="C204:D204" si="19">SUBTOTAL(9,C195:C203)</f>
        <v>0</v>
      </c>
      <c r="D204" s="201">
        <f t="shared" si="19"/>
        <v>554</v>
      </c>
      <c r="E204" s="202">
        <f>SUBTOTAL(9,E195:E203)</f>
        <v>143</v>
      </c>
      <c r="F204" s="202">
        <f>SUBTOTAL(9,F195:F203)</f>
        <v>144</v>
      </c>
      <c r="G204" s="202">
        <f>SUBTOTAL(9,G195:G203)</f>
        <v>80</v>
      </c>
      <c r="H204" s="201">
        <f>SUBTOTAL(9,H195:H203)</f>
        <v>187</v>
      </c>
    </row>
    <row r="205" spans="1:8" ht="15" hidden="1" customHeight="1" outlineLevel="2">
      <c r="B205" s="198" t="s">
        <v>88</v>
      </c>
      <c r="C205" s="191" t="s">
        <v>255</v>
      </c>
      <c r="D205" s="194">
        <v>214</v>
      </c>
      <c r="E205" s="205">
        <v>60</v>
      </c>
      <c r="F205" s="199">
        <v>40</v>
      </c>
      <c r="G205" s="199">
        <v>72</v>
      </c>
      <c r="H205" s="205">
        <v>42</v>
      </c>
    </row>
    <row r="206" spans="1:8" hidden="1" outlineLevel="2">
      <c r="B206" s="196" t="s">
        <v>88</v>
      </c>
      <c r="C206" s="218" t="s">
        <v>256</v>
      </c>
      <c r="D206" s="194"/>
      <c r="E206" s="207"/>
      <c r="F206" s="197"/>
      <c r="G206" s="197"/>
      <c r="H206" s="207"/>
    </row>
    <row r="207" spans="1:8" hidden="1" outlineLevel="2">
      <c r="B207" s="198" t="s">
        <v>88</v>
      </c>
      <c r="C207" s="191" t="s">
        <v>257</v>
      </c>
      <c r="D207" s="194"/>
      <c r="E207" s="205"/>
      <c r="F207" s="199"/>
      <c r="G207" s="199"/>
      <c r="H207" s="205"/>
    </row>
    <row r="208" spans="1:8" hidden="1" outlineLevel="2">
      <c r="B208" s="193" t="s">
        <v>88</v>
      </c>
      <c r="C208" s="219" t="s">
        <v>258</v>
      </c>
      <c r="D208" s="194"/>
      <c r="E208" s="194"/>
      <c r="F208" s="195"/>
      <c r="G208" s="195"/>
      <c r="H208" s="194"/>
    </row>
    <row r="209" spans="1:8" hidden="1" outlineLevel="2">
      <c r="B209" s="198" t="s">
        <v>88</v>
      </c>
      <c r="C209" s="191" t="s">
        <v>259</v>
      </c>
      <c r="D209" s="194">
        <v>9</v>
      </c>
      <c r="E209" s="205">
        <v>2</v>
      </c>
      <c r="F209" s="199"/>
      <c r="G209" s="199">
        <v>4</v>
      </c>
      <c r="H209" s="205">
        <v>3</v>
      </c>
    </row>
    <row r="210" spans="1:8" hidden="1" outlineLevel="2">
      <c r="B210" s="198" t="s">
        <v>88</v>
      </c>
      <c r="C210" s="191" t="s">
        <v>260</v>
      </c>
      <c r="D210" s="194"/>
      <c r="E210" s="205"/>
      <c r="F210" s="199"/>
      <c r="G210" s="199"/>
      <c r="H210" s="205"/>
    </row>
    <row r="211" spans="1:8" hidden="1" outlineLevel="2">
      <c r="B211" s="198" t="s">
        <v>88</v>
      </c>
      <c r="C211" s="191" t="s">
        <v>261</v>
      </c>
      <c r="D211" s="194">
        <v>60</v>
      </c>
      <c r="E211" s="205"/>
      <c r="F211" s="199"/>
      <c r="G211" s="199">
        <v>0</v>
      </c>
      <c r="H211" s="205">
        <v>60</v>
      </c>
    </row>
    <row r="212" spans="1:8" hidden="1" outlineLevel="2">
      <c r="B212" s="198" t="s">
        <v>88</v>
      </c>
      <c r="C212" s="191" t="s">
        <v>262</v>
      </c>
      <c r="D212" s="194"/>
      <c r="E212" s="205"/>
      <c r="F212" s="199"/>
      <c r="G212" s="199"/>
      <c r="H212" s="205"/>
    </row>
    <row r="213" spans="1:8" hidden="1" outlineLevel="2">
      <c r="B213" s="198" t="s">
        <v>88</v>
      </c>
      <c r="C213" s="191" t="s">
        <v>263</v>
      </c>
      <c r="D213" s="194"/>
      <c r="E213" s="205"/>
      <c r="F213" s="199"/>
      <c r="G213" s="199"/>
      <c r="H213" s="205"/>
    </row>
    <row r="214" spans="1:8" outlineLevel="1" collapsed="1">
      <c r="A214" s="187">
        <v>1</v>
      </c>
      <c r="B214" s="203" t="s">
        <v>272</v>
      </c>
      <c r="C214" s="191">
        <f t="shared" ref="C214:D214" si="20">SUBTOTAL(9,C205:C213)</f>
        <v>0</v>
      </c>
      <c r="D214" s="201">
        <f t="shared" si="20"/>
        <v>283</v>
      </c>
      <c r="E214" s="202">
        <f>SUBTOTAL(9,E205:E213)</f>
        <v>62</v>
      </c>
      <c r="F214" s="202">
        <f>SUBTOTAL(9,F205:F213)</f>
        <v>40</v>
      </c>
      <c r="G214" s="202">
        <f>SUBTOTAL(9,G205:G213)</f>
        <v>76</v>
      </c>
      <c r="H214" s="201">
        <f>SUBTOTAL(9,H205:H213)</f>
        <v>105</v>
      </c>
    </row>
    <row r="215" spans="1:8" ht="15" hidden="1" customHeight="1" outlineLevel="2">
      <c r="B215" s="198" t="s">
        <v>89</v>
      </c>
      <c r="C215" s="191" t="s">
        <v>255</v>
      </c>
      <c r="D215" s="194">
        <v>138</v>
      </c>
      <c r="E215" s="199"/>
      <c r="F215" s="199">
        <v>48</v>
      </c>
      <c r="G215" s="199">
        <v>42</v>
      </c>
      <c r="H215" s="205">
        <v>48</v>
      </c>
    </row>
    <row r="216" spans="1:8" hidden="1" outlineLevel="2">
      <c r="B216" s="196" t="s">
        <v>89</v>
      </c>
      <c r="C216" s="218" t="s">
        <v>256</v>
      </c>
      <c r="D216" s="194"/>
      <c r="E216" s="197"/>
      <c r="F216" s="197"/>
      <c r="G216" s="197"/>
      <c r="H216" s="207"/>
    </row>
    <row r="217" spans="1:8" hidden="1" outlineLevel="2">
      <c r="B217" s="198" t="s">
        <v>89</v>
      </c>
      <c r="C217" s="191" t="s">
        <v>257</v>
      </c>
      <c r="D217" s="194"/>
      <c r="E217" s="199"/>
      <c r="F217" s="199"/>
      <c r="G217" s="199"/>
      <c r="H217" s="205"/>
    </row>
    <row r="218" spans="1:8" hidden="1" outlineLevel="2">
      <c r="B218" s="193" t="s">
        <v>89</v>
      </c>
      <c r="C218" s="219" t="s">
        <v>258</v>
      </c>
      <c r="D218" s="194"/>
      <c r="E218" s="195"/>
      <c r="F218" s="195"/>
      <c r="G218" s="195"/>
      <c r="H218" s="194"/>
    </row>
    <row r="219" spans="1:8" hidden="1" outlineLevel="2">
      <c r="B219" s="198" t="s">
        <v>89</v>
      </c>
      <c r="C219" s="191" t="s">
        <v>259</v>
      </c>
      <c r="D219" s="194">
        <v>11</v>
      </c>
      <c r="E219" s="199"/>
      <c r="F219" s="199">
        <v>5</v>
      </c>
      <c r="G219" s="199">
        <v>1</v>
      </c>
      <c r="H219" s="205">
        <v>5</v>
      </c>
    </row>
    <row r="220" spans="1:8" hidden="1" outlineLevel="2">
      <c r="B220" s="198" t="s">
        <v>89</v>
      </c>
      <c r="C220" s="191" t="s">
        <v>260</v>
      </c>
      <c r="D220" s="194"/>
      <c r="E220" s="199"/>
      <c r="F220" s="199"/>
      <c r="G220" s="199"/>
      <c r="H220" s="205"/>
    </row>
    <row r="221" spans="1:8" hidden="1" outlineLevel="2">
      <c r="B221" s="198" t="s">
        <v>89</v>
      </c>
      <c r="C221" s="191" t="s">
        <v>261</v>
      </c>
      <c r="D221" s="194">
        <v>0</v>
      </c>
      <c r="E221" s="199"/>
      <c r="F221" s="199"/>
      <c r="G221" s="199"/>
      <c r="H221" s="205"/>
    </row>
    <row r="222" spans="1:8" hidden="1" outlineLevel="2">
      <c r="B222" s="198" t="s">
        <v>89</v>
      </c>
      <c r="C222" s="191" t="s">
        <v>262</v>
      </c>
      <c r="D222" s="194"/>
      <c r="E222" s="199"/>
      <c r="F222" s="199"/>
      <c r="G222" s="199"/>
      <c r="H222" s="205"/>
    </row>
    <row r="223" spans="1:8" hidden="1" outlineLevel="2">
      <c r="B223" s="198" t="s">
        <v>89</v>
      </c>
      <c r="C223" s="191" t="s">
        <v>263</v>
      </c>
      <c r="D223" s="194"/>
      <c r="E223" s="199"/>
      <c r="F223" s="199"/>
      <c r="G223" s="199"/>
      <c r="H223" s="205"/>
    </row>
    <row r="224" spans="1:8" outlineLevel="1" collapsed="1">
      <c r="A224" s="187">
        <v>1</v>
      </c>
      <c r="B224" s="203" t="s">
        <v>273</v>
      </c>
      <c r="C224" s="191">
        <f t="shared" ref="C224:D224" si="21">SUBTOTAL(9,C215:C223)</f>
        <v>0</v>
      </c>
      <c r="D224" s="201">
        <f t="shared" si="21"/>
        <v>149</v>
      </c>
      <c r="E224" s="202">
        <f>SUBTOTAL(9,E215:E223)</f>
        <v>0</v>
      </c>
      <c r="F224" s="202">
        <f>SUBTOTAL(9,F215:F223)</f>
        <v>53</v>
      </c>
      <c r="G224" s="202">
        <f>SUBTOTAL(9,G215:G223)</f>
        <v>43</v>
      </c>
      <c r="H224" s="201">
        <f>SUBTOTAL(9,H215:H223)</f>
        <v>53</v>
      </c>
    </row>
    <row r="225" spans="1:8" ht="15" hidden="1" customHeight="1" outlineLevel="2">
      <c r="B225" s="198" t="s">
        <v>90</v>
      </c>
      <c r="C225" s="191" t="s">
        <v>255</v>
      </c>
      <c r="D225" s="194">
        <v>792</v>
      </c>
      <c r="E225" s="205">
        <v>171</v>
      </c>
      <c r="F225" s="199">
        <v>219</v>
      </c>
      <c r="G225" s="199">
        <v>205</v>
      </c>
      <c r="H225" s="205">
        <v>197</v>
      </c>
    </row>
    <row r="226" spans="1:8" hidden="1" outlineLevel="2">
      <c r="B226" s="196" t="s">
        <v>90</v>
      </c>
      <c r="C226" s="218" t="s">
        <v>256</v>
      </c>
      <c r="D226" s="194">
        <v>16</v>
      </c>
      <c r="E226" s="207">
        <v>4</v>
      </c>
      <c r="F226" s="197">
        <v>4</v>
      </c>
      <c r="G226" s="197">
        <v>4</v>
      </c>
      <c r="H226" s="207">
        <v>4</v>
      </c>
    </row>
    <row r="227" spans="1:8" hidden="1" outlineLevel="2">
      <c r="B227" s="198" t="s">
        <v>90</v>
      </c>
      <c r="C227" s="191" t="s">
        <v>257</v>
      </c>
      <c r="D227" s="194"/>
      <c r="E227" s="205"/>
      <c r="F227" s="199"/>
      <c r="G227" s="199"/>
      <c r="H227" s="205"/>
    </row>
    <row r="228" spans="1:8" hidden="1" outlineLevel="2">
      <c r="B228" s="193" t="s">
        <v>90</v>
      </c>
      <c r="C228" s="219" t="s">
        <v>258</v>
      </c>
      <c r="D228" s="194"/>
      <c r="E228" s="194"/>
      <c r="F228" s="195"/>
      <c r="G228" s="195"/>
      <c r="H228" s="194"/>
    </row>
    <row r="229" spans="1:8" hidden="1" outlineLevel="2">
      <c r="B229" s="198" t="s">
        <v>90</v>
      </c>
      <c r="C229" s="191" t="s">
        <v>259</v>
      </c>
      <c r="D229" s="194">
        <v>91</v>
      </c>
      <c r="E229" s="205">
        <v>28</v>
      </c>
      <c r="F229" s="199">
        <v>20</v>
      </c>
      <c r="G229" s="199">
        <v>19</v>
      </c>
      <c r="H229" s="205">
        <v>24</v>
      </c>
    </row>
    <row r="230" spans="1:8" hidden="1" outlineLevel="2">
      <c r="B230" s="198" t="s">
        <v>90</v>
      </c>
      <c r="C230" s="191" t="s">
        <v>260</v>
      </c>
      <c r="D230" s="194"/>
      <c r="E230" s="205"/>
      <c r="F230" s="199"/>
      <c r="G230" s="199"/>
      <c r="H230" s="205"/>
    </row>
    <row r="231" spans="1:8" hidden="1" outlineLevel="2">
      <c r="B231" s="198" t="s">
        <v>90</v>
      </c>
      <c r="C231" s="191" t="s">
        <v>261</v>
      </c>
      <c r="D231" s="194">
        <v>2</v>
      </c>
      <c r="E231" s="205"/>
      <c r="F231" s="199">
        <v>1</v>
      </c>
      <c r="G231" s="199">
        <v>0</v>
      </c>
      <c r="H231" s="205">
        <v>1</v>
      </c>
    </row>
    <row r="232" spans="1:8" hidden="1" outlineLevel="2">
      <c r="B232" s="198" t="s">
        <v>90</v>
      </c>
      <c r="C232" s="191" t="s">
        <v>262</v>
      </c>
      <c r="D232" s="194"/>
      <c r="E232" s="205"/>
      <c r="F232" s="199"/>
      <c r="G232" s="199"/>
      <c r="H232" s="205"/>
    </row>
    <row r="233" spans="1:8" hidden="1" outlineLevel="2">
      <c r="B233" s="198" t="s">
        <v>90</v>
      </c>
      <c r="C233" s="191" t="s">
        <v>263</v>
      </c>
      <c r="D233" s="194"/>
      <c r="E233" s="205"/>
      <c r="F233" s="199"/>
      <c r="G233" s="199"/>
      <c r="H233" s="205"/>
    </row>
    <row r="234" spans="1:8" outlineLevel="1" collapsed="1">
      <c r="A234" s="187">
        <v>1</v>
      </c>
      <c r="B234" s="203" t="s">
        <v>274</v>
      </c>
      <c r="C234" s="191">
        <f t="shared" ref="C234:D234" si="22">SUBTOTAL(9,C225:C233)</f>
        <v>0</v>
      </c>
      <c r="D234" s="201">
        <f t="shared" si="22"/>
        <v>901</v>
      </c>
      <c r="E234" s="202">
        <f>SUBTOTAL(9,E225:E233)</f>
        <v>203</v>
      </c>
      <c r="F234" s="202">
        <f>SUBTOTAL(9,F225:F233)</f>
        <v>244</v>
      </c>
      <c r="G234" s="202">
        <f>SUBTOTAL(9,G225:G233)</f>
        <v>228</v>
      </c>
      <c r="H234" s="201">
        <f>SUBTOTAL(9,H225:H233)</f>
        <v>226</v>
      </c>
    </row>
    <row r="235" spans="1:8" ht="15" hidden="1" customHeight="1" outlineLevel="2">
      <c r="B235" s="198" t="s">
        <v>19</v>
      </c>
      <c r="C235" s="191" t="s">
        <v>255</v>
      </c>
      <c r="D235" s="194">
        <v>2773</v>
      </c>
      <c r="E235" s="205">
        <v>671</v>
      </c>
      <c r="F235" s="199">
        <v>731</v>
      </c>
      <c r="G235" s="199">
        <v>687</v>
      </c>
      <c r="H235" s="205">
        <v>684</v>
      </c>
    </row>
    <row r="236" spans="1:8" hidden="1" outlineLevel="2">
      <c r="B236" s="196" t="s">
        <v>19</v>
      </c>
      <c r="C236" s="218" t="s">
        <v>256</v>
      </c>
      <c r="D236" s="194"/>
      <c r="E236" s="207"/>
      <c r="F236" s="197"/>
      <c r="G236" s="197"/>
      <c r="H236" s="207"/>
    </row>
    <row r="237" spans="1:8" hidden="1" outlineLevel="2">
      <c r="B237" s="198" t="s">
        <v>19</v>
      </c>
      <c r="C237" s="191" t="s">
        <v>257</v>
      </c>
      <c r="D237" s="194">
        <v>5</v>
      </c>
      <c r="E237" s="205"/>
      <c r="F237" s="199"/>
      <c r="G237" s="199">
        <v>0</v>
      </c>
      <c r="H237" s="205">
        <v>5</v>
      </c>
    </row>
    <row r="238" spans="1:8" hidden="1" outlineLevel="2">
      <c r="B238" s="193" t="s">
        <v>19</v>
      </c>
      <c r="C238" s="219" t="s">
        <v>258</v>
      </c>
      <c r="D238" s="194"/>
      <c r="E238" s="194"/>
      <c r="F238" s="195"/>
      <c r="G238" s="195"/>
      <c r="H238" s="194"/>
    </row>
    <row r="239" spans="1:8" hidden="1" outlineLevel="2">
      <c r="B239" s="198" t="s">
        <v>19</v>
      </c>
      <c r="C239" s="191" t="s">
        <v>259</v>
      </c>
      <c r="D239" s="194">
        <v>660</v>
      </c>
      <c r="E239" s="205">
        <v>134</v>
      </c>
      <c r="F239" s="199">
        <v>180</v>
      </c>
      <c r="G239" s="199">
        <v>173</v>
      </c>
      <c r="H239" s="205">
        <v>173</v>
      </c>
    </row>
    <row r="240" spans="1:8" hidden="1" outlineLevel="2">
      <c r="B240" s="198" t="s">
        <v>19</v>
      </c>
      <c r="C240" s="191" t="s">
        <v>260</v>
      </c>
      <c r="D240" s="194"/>
      <c r="E240" s="205"/>
      <c r="F240" s="199"/>
      <c r="G240" s="199"/>
      <c r="H240" s="205"/>
    </row>
    <row r="241" spans="1:8" hidden="1" outlineLevel="2">
      <c r="B241" s="198" t="s">
        <v>19</v>
      </c>
      <c r="C241" s="191" t="s">
        <v>261</v>
      </c>
      <c r="D241" s="194">
        <v>94</v>
      </c>
      <c r="E241" s="205">
        <v>16</v>
      </c>
      <c r="F241" s="199">
        <v>30</v>
      </c>
      <c r="G241" s="199">
        <v>27</v>
      </c>
      <c r="H241" s="205">
        <v>21</v>
      </c>
    </row>
    <row r="242" spans="1:8" hidden="1" outlineLevel="2">
      <c r="B242" s="198" t="s">
        <v>19</v>
      </c>
      <c r="C242" s="191" t="s">
        <v>262</v>
      </c>
      <c r="D242" s="194"/>
      <c r="E242" s="205"/>
      <c r="F242" s="199"/>
      <c r="G242" s="199"/>
      <c r="H242" s="205"/>
    </row>
    <row r="243" spans="1:8" hidden="1" outlineLevel="2">
      <c r="B243" s="198" t="s">
        <v>19</v>
      </c>
      <c r="C243" s="191" t="s">
        <v>263</v>
      </c>
      <c r="D243" s="194"/>
      <c r="E243" s="205"/>
      <c r="F243" s="199"/>
      <c r="G243" s="199"/>
      <c r="H243" s="205"/>
    </row>
    <row r="244" spans="1:8" ht="28.5" outlineLevel="1" collapsed="1">
      <c r="A244" s="187">
        <v>1</v>
      </c>
      <c r="B244" s="203" t="s">
        <v>275</v>
      </c>
      <c r="C244" s="191">
        <f t="shared" ref="C244:D244" si="23">SUBTOTAL(9,C235:C243)</f>
        <v>0</v>
      </c>
      <c r="D244" s="201">
        <f t="shared" si="23"/>
        <v>3532</v>
      </c>
      <c r="E244" s="202">
        <f>SUBTOTAL(9,E235:E243)</f>
        <v>821</v>
      </c>
      <c r="F244" s="202">
        <f>SUBTOTAL(9,F235:F243)</f>
        <v>941</v>
      </c>
      <c r="G244" s="202">
        <f>SUBTOTAL(9,G235:G243)</f>
        <v>887</v>
      </c>
      <c r="H244" s="201">
        <f>SUBTOTAL(9,H235:H243)</f>
        <v>883</v>
      </c>
    </row>
    <row r="245" spans="1:8" ht="15" hidden="1" customHeight="1" outlineLevel="2">
      <c r="B245" s="198" t="s">
        <v>92</v>
      </c>
      <c r="C245" s="191" t="s">
        <v>255</v>
      </c>
      <c r="D245" s="194">
        <v>939</v>
      </c>
      <c r="E245" s="205">
        <v>217</v>
      </c>
      <c r="F245" s="199">
        <v>249</v>
      </c>
      <c r="G245" s="199">
        <v>167</v>
      </c>
      <c r="H245" s="205">
        <v>306</v>
      </c>
    </row>
    <row r="246" spans="1:8" hidden="1" outlineLevel="2">
      <c r="B246" s="196" t="s">
        <v>92</v>
      </c>
      <c r="C246" s="218" t="s">
        <v>256</v>
      </c>
      <c r="D246" s="194"/>
      <c r="E246" s="207"/>
      <c r="F246" s="197"/>
      <c r="G246" s="197"/>
      <c r="H246" s="207"/>
    </row>
    <row r="247" spans="1:8" hidden="1" outlineLevel="2">
      <c r="B247" s="198" t="s">
        <v>92</v>
      </c>
      <c r="C247" s="191" t="s">
        <v>257</v>
      </c>
      <c r="D247" s="194"/>
      <c r="E247" s="205"/>
      <c r="F247" s="199"/>
      <c r="G247" s="199"/>
      <c r="H247" s="205"/>
    </row>
    <row r="248" spans="1:8" hidden="1" outlineLevel="2">
      <c r="B248" s="193" t="s">
        <v>92</v>
      </c>
      <c r="C248" s="219" t="s">
        <v>258</v>
      </c>
      <c r="D248" s="194"/>
      <c r="E248" s="194"/>
      <c r="F248" s="195"/>
      <c r="G248" s="195"/>
      <c r="H248" s="194"/>
    </row>
    <row r="249" spans="1:8" hidden="1" outlineLevel="2">
      <c r="B249" s="198" t="s">
        <v>92</v>
      </c>
      <c r="C249" s="191" t="s">
        <v>259</v>
      </c>
      <c r="D249" s="194">
        <v>213</v>
      </c>
      <c r="E249" s="205">
        <v>68</v>
      </c>
      <c r="F249" s="199">
        <v>19</v>
      </c>
      <c r="G249" s="199">
        <v>51</v>
      </c>
      <c r="H249" s="205">
        <v>75</v>
      </c>
    </row>
    <row r="250" spans="1:8" hidden="1" outlineLevel="2">
      <c r="B250" s="198" t="s">
        <v>92</v>
      </c>
      <c r="C250" s="191" t="s">
        <v>260</v>
      </c>
      <c r="D250" s="194"/>
      <c r="E250" s="205"/>
      <c r="F250" s="199"/>
      <c r="G250" s="199"/>
      <c r="H250" s="205"/>
    </row>
    <row r="251" spans="1:8" hidden="1" outlineLevel="2">
      <c r="B251" s="198" t="s">
        <v>92</v>
      </c>
      <c r="C251" s="191" t="s">
        <v>261</v>
      </c>
      <c r="D251" s="194">
        <v>0</v>
      </c>
      <c r="E251" s="205">
        <v>0</v>
      </c>
      <c r="F251" s="199">
        <v>0</v>
      </c>
      <c r="G251" s="199"/>
      <c r="H251" s="205"/>
    </row>
    <row r="252" spans="1:8" hidden="1" outlineLevel="2">
      <c r="B252" s="198" t="s">
        <v>92</v>
      </c>
      <c r="C252" s="191" t="s">
        <v>262</v>
      </c>
      <c r="D252" s="194"/>
      <c r="E252" s="205"/>
      <c r="F252" s="199"/>
      <c r="G252" s="199"/>
      <c r="H252" s="205"/>
    </row>
    <row r="253" spans="1:8" hidden="1" outlineLevel="2">
      <c r="B253" s="198" t="s">
        <v>92</v>
      </c>
      <c r="C253" s="191" t="s">
        <v>263</v>
      </c>
      <c r="D253" s="194"/>
      <c r="E253" s="205"/>
      <c r="F253" s="199"/>
      <c r="G253" s="199"/>
      <c r="H253" s="205"/>
    </row>
    <row r="254" spans="1:8" ht="28.5" outlineLevel="1" collapsed="1">
      <c r="A254" s="187">
        <v>1</v>
      </c>
      <c r="B254" s="203" t="s">
        <v>276</v>
      </c>
      <c r="C254" s="191">
        <f t="shared" ref="C254:D254" si="24">SUBTOTAL(9,C245:C253)</f>
        <v>0</v>
      </c>
      <c r="D254" s="201">
        <f t="shared" si="24"/>
        <v>1152</v>
      </c>
      <c r="E254" s="202">
        <f>SUBTOTAL(9,E245:E253)</f>
        <v>285</v>
      </c>
      <c r="F254" s="202">
        <f>SUBTOTAL(9,F245:F253)</f>
        <v>268</v>
      </c>
      <c r="G254" s="202">
        <f>SUBTOTAL(9,G245:G253)</f>
        <v>218</v>
      </c>
      <c r="H254" s="201">
        <f>SUBTOTAL(9,H245:H253)</f>
        <v>381</v>
      </c>
    </row>
    <row r="255" spans="1:8" ht="15" hidden="1" customHeight="1" outlineLevel="2">
      <c r="B255" s="198" t="s">
        <v>93</v>
      </c>
      <c r="C255" s="191" t="s">
        <v>255</v>
      </c>
      <c r="D255" s="194">
        <v>1411</v>
      </c>
      <c r="E255" s="205">
        <v>253</v>
      </c>
      <c r="F255" s="199">
        <v>391</v>
      </c>
      <c r="G255" s="199">
        <v>338</v>
      </c>
      <c r="H255" s="205">
        <v>429</v>
      </c>
    </row>
    <row r="256" spans="1:8" hidden="1" outlineLevel="2">
      <c r="B256" s="196" t="s">
        <v>93</v>
      </c>
      <c r="C256" s="218" t="s">
        <v>256</v>
      </c>
      <c r="D256" s="194">
        <v>31</v>
      </c>
      <c r="E256" s="207">
        <v>0</v>
      </c>
      <c r="F256" s="197">
        <v>0</v>
      </c>
      <c r="G256" s="197">
        <v>0</v>
      </c>
      <c r="H256" s="207">
        <v>31</v>
      </c>
    </row>
    <row r="257" spans="1:8" hidden="1" outlineLevel="2">
      <c r="B257" s="198" t="s">
        <v>93</v>
      </c>
      <c r="C257" s="191" t="s">
        <v>257</v>
      </c>
      <c r="D257" s="194"/>
      <c r="E257" s="205"/>
      <c r="F257" s="199"/>
      <c r="G257" s="199"/>
      <c r="H257" s="205"/>
    </row>
    <row r="258" spans="1:8" hidden="1" outlineLevel="2">
      <c r="B258" s="193" t="s">
        <v>93</v>
      </c>
      <c r="C258" s="219" t="s">
        <v>258</v>
      </c>
      <c r="D258" s="194"/>
      <c r="E258" s="194"/>
      <c r="F258" s="195"/>
      <c r="G258" s="195"/>
      <c r="H258" s="194"/>
    </row>
    <row r="259" spans="1:8" hidden="1" outlineLevel="2">
      <c r="B259" s="198" t="s">
        <v>93</v>
      </c>
      <c r="C259" s="191" t="s">
        <v>259</v>
      </c>
      <c r="D259" s="194">
        <v>202</v>
      </c>
      <c r="E259" s="205">
        <v>40</v>
      </c>
      <c r="F259" s="199">
        <v>51</v>
      </c>
      <c r="G259" s="199">
        <v>63</v>
      </c>
      <c r="H259" s="205">
        <v>48</v>
      </c>
    </row>
    <row r="260" spans="1:8" hidden="1" outlineLevel="2">
      <c r="B260" s="198" t="s">
        <v>93</v>
      </c>
      <c r="C260" s="191" t="s">
        <v>260</v>
      </c>
      <c r="D260" s="194"/>
      <c r="E260" s="205"/>
      <c r="F260" s="199"/>
      <c r="G260" s="199"/>
      <c r="H260" s="205"/>
    </row>
    <row r="261" spans="1:8" hidden="1" outlineLevel="2">
      <c r="B261" s="198" t="s">
        <v>93</v>
      </c>
      <c r="C261" s="191" t="s">
        <v>261</v>
      </c>
      <c r="D261" s="194">
        <v>0</v>
      </c>
      <c r="E261" s="199">
        <v>0</v>
      </c>
      <c r="F261" s="199">
        <v>0</v>
      </c>
      <c r="G261" s="199"/>
      <c r="H261" s="205"/>
    </row>
    <row r="262" spans="1:8" hidden="1" outlineLevel="2">
      <c r="B262" s="198" t="s">
        <v>93</v>
      </c>
      <c r="C262" s="191" t="s">
        <v>262</v>
      </c>
      <c r="D262" s="194"/>
      <c r="E262" s="199"/>
      <c r="F262" s="199"/>
      <c r="G262" s="199"/>
      <c r="H262" s="205"/>
    </row>
    <row r="263" spans="1:8" hidden="1" outlineLevel="2">
      <c r="B263" s="198" t="s">
        <v>93</v>
      </c>
      <c r="C263" s="191" t="s">
        <v>263</v>
      </c>
      <c r="D263" s="194"/>
      <c r="E263" s="199"/>
      <c r="F263" s="199"/>
      <c r="G263" s="199"/>
      <c r="H263" s="205"/>
    </row>
    <row r="264" spans="1:8" ht="28.5" outlineLevel="1" collapsed="1">
      <c r="A264" s="187">
        <v>1</v>
      </c>
      <c r="B264" s="203" t="s">
        <v>190</v>
      </c>
      <c r="C264" s="191">
        <f t="shared" ref="C264:D264" si="25">SUBTOTAL(9,C255:C263)</f>
        <v>0</v>
      </c>
      <c r="D264" s="201">
        <f t="shared" si="25"/>
        <v>1644</v>
      </c>
      <c r="E264" s="202">
        <f>SUBTOTAL(9,E255:E263)</f>
        <v>293</v>
      </c>
      <c r="F264" s="202">
        <f>SUBTOTAL(9,F255:F263)</f>
        <v>442</v>
      </c>
      <c r="G264" s="202">
        <f>SUBTOTAL(9,G255:G263)</f>
        <v>401</v>
      </c>
      <c r="H264" s="201">
        <f>SUBTOTAL(9,H255:H263)</f>
        <v>508</v>
      </c>
    </row>
    <row r="265" spans="1:8" ht="15" hidden="1" customHeight="1" outlineLevel="2">
      <c r="B265" s="198" t="s">
        <v>238</v>
      </c>
      <c r="C265" s="191" t="s">
        <v>255</v>
      </c>
      <c r="D265" s="194">
        <v>1348</v>
      </c>
      <c r="E265" s="205">
        <v>286</v>
      </c>
      <c r="F265" s="199">
        <v>430</v>
      </c>
      <c r="G265" s="199">
        <v>301</v>
      </c>
      <c r="H265" s="205">
        <v>331</v>
      </c>
    </row>
    <row r="266" spans="1:8" hidden="1" outlineLevel="2">
      <c r="B266" s="196" t="s">
        <v>238</v>
      </c>
      <c r="C266" s="218" t="s">
        <v>256</v>
      </c>
      <c r="D266" s="194"/>
      <c r="E266" s="207"/>
      <c r="F266" s="197"/>
      <c r="G266" s="197"/>
      <c r="H266" s="207"/>
    </row>
    <row r="267" spans="1:8" hidden="1" outlineLevel="2">
      <c r="B267" s="198" t="s">
        <v>238</v>
      </c>
      <c r="C267" s="191" t="s">
        <v>257</v>
      </c>
      <c r="D267" s="194"/>
      <c r="E267" s="205"/>
      <c r="F267" s="199"/>
      <c r="G267" s="199"/>
      <c r="H267" s="205"/>
    </row>
    <row r="268" spans="1:8" hidden="1" outlineLevel="2">
      <c r="B268" s="193" t="s">
        <v>238</v>
      </c>
      <c r="C268" s="219" t="s">
        <v>258</v>
      </c>
      <c r="D268" s="194"/>
      <c r="E268" s="194"/>
      <c r="F268" s="195"/>
      <c r="G268" s="195"/>
      <c r="H268" s="194"/>
    </row>
    <row r="269" spans="1:8" hidden="1" outlineLevel="2">
      <c r="B269" s="198" t="s">
        <v>238</v>
      </c>
      <c r="C269" s="191" t="s">
        <v>259</v>
      </c>
      <c r="D269" s="194">
        <v>141</v>
      </c>
      <c r="E269" s="205">
        <v>20</v>
      </c>
      <c r="F269" s="199">
        <v>47</v>
      </c>
      <c r="G269" s="199">
        <v>0</v>
      </c>
      <c r="H269" s="205">
        <v>74</v>
      </c>
    </row>
    <row r="270" spans="1:8" hidden="1" outlineLevel="2">
      <c r="B270" s="198" t="s">
        <v>238</v>
      </c>
      <c r="C270" s="191" t="s">
        <v>260</v>
      </c>
      <c r="D270" s="194"/>
      <c r="E270" s="205"/>
      <c r="F270" s="199"/>
      <c r="G270" s="199"/>
      <c r="H270" s="205"/>
    </row>
    <row r="271" spans="1:8" hidden="1" outlineLevel="2">
      <c r="B271" s="198" t="s">
        <v>238</v>
      </c>
      <c r="C271" s="191" t="s">
        <v>261</v>
      </c>
      <c r="D271" s="194">
        <v>0</v>
      </c>
      <c r="E271" s="205"/>
      <c r="F271" s="199"/>
      <c r="G271" s="199"/>
      <c r="H271" s="205"/>
    </row>
    <row r="272" spans="1:8" hidden="1" outlineLevel="2">
      <c r="B272" s="198" t="s">
        <v>238</v>
      </c>
      <c r="C272" s="191" t="s">
        <v>262</v>
      </c>
      <c r="D272" s="194"/>
      <c r="E272" s="205"/>
      <c r="F272" s="199"/>
      <c r="G272" s="199"/>
      <c r="H272" s="205"/>
    </row>
    <row r="273" spans="1:8" hidden="1" outlineLevel="2">
      <c r="B273" s="198" t="s">
        <v>238</v>
      </c>
      <c r="C273" s="191" t="s">
        <v>263</v>
      </c>
      <c r="D273" s="194"/>
      <c r="E273" s="205"/>
      <c r="F273" s="199"/>
      <c r="G273" s="199"/>
      <c r="H273" s="205"/>
    </row>
    <row r="274" spans="1:8" ht="28.5" outlineLevel="1" collapsed="1">
      <c r="A274" s="187">
        <v>1</v>
      </c>
      <c r="B274" s="203" t="s">
        <v>277</v>
      </c>
      <c r="C274" s="191">
        <f t="shared" ref="C274:D274" si="26">SUBTOTAL(9,C265:C273)</f>
        <v>0</v>
      </c>
      <c r="D274" s="201">
        <f t="shared" si="26"/>
        <v>1489</v>
      </c>
      <c r="E274" s="202">
        <f>SUBTOTAL(9,E265:E273)</f>
        <v>306</v>
      </c>
      <c r="F274" s="202">
        <f>SUBTOTAL(9,F265:F273)</f>
        <v>477</v>
      </c>
      <c r="G274" s="202">
        <f>SUBTOTAL(9,G265:G273)</f>
        <v>301</v>
      </c>
      <c r="H274" s="201">
        <f>SUBTOTAL(9,H265:H273)</f>
        <v>405</v>
      </c>
    </row>
    <row r="275" spans="1:8" ht="15" hidden="1" customHeight="1" outlineLevel="2">
      <c r="B275" s="204" t="s">
        <v>96</v>
      </c>
      <c r="C275" s="191" t="s">
        <v>255</v>
      </c>
      <c r="D275" s="194">
        <v>1</v>
      </c>
      <c r="E275" s="205">
        <v>1</v>
      </c>
      <c r="F275" s="199"/>
      <c r="G275" s="199"/>
      <c r="H275" s="205"/>
    </row>
    <row r="276" spans="1:8" hidden="1" outlineLevel="2">
      <c r="B276" s="206" t="s">
        <v>96</v>
      </c>
      <c r="C276" s="218" t="s">
        <v>256</v>
      </c>
      <c r="D276" s="194">
        <v>242</v>
      </c>
      <c r="E276" s="207">
        <v>145</v>
      </c>
      <c r="F276" s="197">
        <v>97</v>
      </c>
      <c r="G276" s="197"/>
      <c r="H276" s="207"/>
    </row>
    <row r="277" spans="1:8" hidden="1" outlineLevel="2">
      <c r="B277" s="204" t="s">
        <v>96</v>
      </c>
      <c r="C277" s="191" t="s">
        <v>257</v>
      </c>
      <c r="D277" s="194"/>
      <c r="E277" s="199"/>
      <c r="F277" s="199"/>
      <c r="G277" s="199"/>
      <c r="H277" s="205"/>
    </row>
    <row r="278" spans="1:8" hidden="1" outlineLevel="2">
      <c r="B278" s="208" t="s">
        <v>96</v>
      </c>
      <c r="C278" s="219" t="s">
        <v>258</v>
      </c>
      <c r="D278" s="194"/>
      <c r="E278" s="195"/>
      <c r="F278" s="195"/>
      <c r="G278" s="195"/>
      <c r="H278" s="194"/>
    </row>
    <row r="279" spans="1:8" hidden="1" outlineLevel="2">
      <c r="B279" s="204" t="s">
        <v>96</v>
      </c>
      <c r="C279" s="191" t="s">
        <v>259</v>
      </c>
      <c r="D279" s="194"/>
      <c r="E279" s="199"/>
      <c r="F279" s="199"/>
      <c r="G279" s="199"/>
      <c r="H279" s="205"/>
    </row>
    <row r="280" spans="1:8" hidden="1" outlineLevel="2">
      <c r="B280" s="204" t="s">
        <v>96</v>
      </c>
      <c r="C280" s="191" t="s">
        <v>260</v>
      </c>
      <c r="D280" s="194"/>
      <c r="E280" s="199"/>
      <c r="F280" s="199"/>
      <c r="G280" s="199"/>
      <c r="H280" s="205"/>
    </row>
    <row r="281" spans="1:8" hidden="1" outlineLevel="2">
      <c r="B281" s="204" t="s">
        <v>96</v>
      </c>
      <c r="C281" s="191" t="s">
        <v>261</v>
      </c>
      <c r="D281" s="194"/>
      <c r="E281" s="199"/>
      <c r="F281" s="199"/>
      <c r="G281" s="199"/>
      <c r="H281" s="205"/>
    </row>
    <row r="282" spans="1:8" hidden="1" outlineLevel="2">
      <c r="B282" s="204" t="s">
        <v>96</v>
      </c>
      <c r="C282" s="191" t="s">
        <v>262</v>
      </c>
      <c r="D282" s="194"/>
      <c r="E282" s="199"/>
      <c r="F282" s="199"/>
      <c r="G282" s="199"/>
      <c r="H282" s="205"/>
    </row>
    <row r="283" spans="1:8" hidden="1" outlineLevel="2">
      <c r="B283" s="204" t="s">
        <v>96</v>
      </c>
      <c r="C283" s="191" t="s">
        <v>263</v>
      </c>
      <c r="D283" s="194"/>
      <c r="E283" s="199"/>
      <c r="F283" s="199"/>
      <c r="G283" s="199"/>
      <c r="H283" s="205"/>
    </row>
    <row r="284" spans="1:8" ht="18" customHeight="1" outlineLevel="1" collapsed="1">
      <c r="A284" s="187">
        <v>1</v>
      </c>
      <c r="B284" s="209" t="s">
        <v>195</v>
      </c>
      <c r="C284" s="191">
        <f t="shared" ref="C284:D284" si="27">SUBTOTAL(9,C275:C283)</f>
        <v>0</v>
      </c>
      <c r="D284" s="201">
        <f t="shared" si="27"/>
        <v>243</v>
      </c>
      <c r="E284" s="202">
        <f>SUBTOTAL(9,E275:E283)</f>
        <v>146</v>
      </c>
      <c r="F284" s="202">
        <f>SUBTOTAL(9,F275:F283)</f>
        <v>97</v>
      </c>
      <c r="G284" s="202">
        <f>SUBTOTAL(9,G275:G283)</f>
        <v>0</v>
      </c>
      <c r="H284" s="201">
        <f>SUBTOTAL(9,H275:H283)</f>
        <v>0</v>
      </c>
    </row>
    <row r="285" spans="1:8" ht="15" hidden="1" customHeight="1" outlineLevel="2">
      <c r="B285" s="204" t="s">
        <v>239</v>
      </c>
      <c r="C285" s="191" t="s">
        <v>255</v>
      </c>
      <c r="D285" s="194">
        <v>907</v>
      </c>
      <c r="E285" s="205">
        <v>213</v>
      </c>
      <c r="F285" s="199">
        <v>256</v>
      </c>
      <c r="G285" s="199">
        <v>203</v>
      </c>
      <c r="H285" s="205">
        <v>235</v>
      </c>
    </row>
    <row r="286" spans="1:8" hidden="1" outlineLevel="2">
      <c r="B286" s="206" t="s">
        <v>239</v>
      </c>
      <c r="C286" s="218" t="s">
        <v>256</v>
      </c>
      <c r="D286" s="194"/>
      <c r="E286" s="207"/>
      <c r="F286" s="197"/>
      <c r="G286" s="197"/>
      <c r="H286" s="207"/>
    </row>
    <row r="287" spans="1:8" hidden="1" outlineLevel="2">
      <c r="B287" s="204" t="s">
        <v>239</v>
      </c>
      <c r="C287" s="191" t="s">
        <v>257</v>
      </c>
      <c r="D287" s="194"/>
      <c r="E287" s="205"/>
      <c r="F287" s="199"/>
      <c r="G287" s="199"/>
      <c r="H287" s="205"/>
    </row>
    <row r="288" spans="1:8" hidden="1" outlineLevel="2">
      <c r="B288" s="208" t="s">
        <v>239</v>
      </c>
      <c r="C288" s="219" t="s">
        <v>258</v>
      </c>
      <c r="D288" s="194"/>
      <c r="E288" s="194"/>
      <c r="F288" s="195"/>
      <c r="G288" s="195"/>
      <c r="H288" s="194"/>
    </row>
    <row r="289" spans="1:8" hidden="1" outlineLevel="2">
      <c r="B289" s="204" t="s">
        <v>239</v>
      </c>
      <c r="C289" s="191" t="s">
        <v>259</v>
      </c>
      <c r="D289" s="194">
        <v>82</v>
      </c>
      <c r="E289" s="205">
        <v>14</v>
      </c>
      <c r="F289" s="199">
        <v>28</v>
      </c>
      <c r="G289" s="199">
        <v>12</v>
      </c>
      <c r="H289" s="205">
        <v>28</v>
      </c>
    </row>
    <row r="290" spans="1:8" hidden="1" outlineLevel="2">
      <c r="B290" s="204" t="s">
        <v>239</v>
      </c>
      <c r="C290" s="191" t="s">
        <v>260</v>
      </c>
      <c r="D290" s="194"/>
      <c r="E290" s="205"/>
      <c r="F290" s="199"/>
      <c r="G290" s="199"/>
      <c r="H290" s="205"/>
    </row>
    <row r="291" spans="1:8" hidden="1" outlineLevel="2">
      <c r="B291" s="204" t="s">
        <v>239</v>
      </c>
      <c r="C291" s="191" t="s">
        <v>261</v>
      </c>
      <c r="D291" s="194">
        <v>0</v>
      </c>
      <c r="E291" s="205"/>
      <c r="F291" s="199"/>
      <c r="G291" s="199"/>
      <c r="H291" s="205"/>
    </row>
    <row r="292" spans="1:8" hidden="1" outlineLevel="2">
      <c r="B292" s="204" t="s">
        <v>239</v>
      </c>
      <c r="C292" s="191" t="s">
        <v>262</v>
      </c>
      <c r="D292" s="194"/>
      <c r="E292" s="205"/>
      <c r="F292" s="199"/>
      <c r="G292" s="199"/>
      <c r="H292" s="205"/>
    </row>
    <row r="293" spans="1:8" hidden="1" outlineLevel="2">
      <c r="B293" s="204" t="s">
        <v>239</v>
      </c>
      <c r="C293" s="191" t="s">
        <v>263</v>
      </c>
      <c r="D293" s="194"/>
      <c r="E293" s="205"/>
      <c r="F293" s="199"/>
      <c r="G293" s="199"/>
      <c r="H293" s="205"/>
    </row>
    <row r="294" spans="1:8" outlineLevel="1" collapsed="1">
      <c r="A294" s="187">
        <v>1</v>
      </c>
      <c r="B294" s="209" t="s">
        <v>278</v>
      </c>
      <c r="C294" s="191">
        <f t="shared" ref="C294" si="28">SUBTOTAL(9,C285:C293)</f>
        <v>0</v>
      </c>
      <c r="D294" s="201">
        <f>SUBTOTAL(9,D285:D293)</f>
        <v>989</v>
      </c>
      <c r="E294" s="202">
        <f>SUBTOTAL(9,E285:E293)</f>
        <v>227</v>
      </c>
      <c r="F294" s="202">
        <f>SUBTOTAL(9,F285:F293)</f>
        <v>284</v>
      </c>
      <c r="G294" s="202">
        <f>SUBTOTAL(9,G285:G293)</f>
        <v>215</v>
      </c>
      <c r="H294" s="201">
        <f>SUBTOTAL(9,H285:H293)</f>
        <v>263</v>
      </c>
    </row>
    <row r="295" spans="1:8" ht="15" hidden="1" customHeight="1" outlineLevel="2">
      <c r="B295" s="204" t="s">
        <v>98</v>
      </c>
      <c r="C295" s="191" t="s">
        <v>255</v>
      </c>
      <c r="D295" s="194">
        <v>1228</v>
      </c>
      <c r="E295" s="205">
        <v>181</v>
      </c>
      <c r="F295" s="221">
        <v>348</v>
      </c>
      <c r="G295" s="221">
        <v>392</v>
      </c>
      <c r="H295" s="221">
        <v>307</v>
      </c>
    </row>
    <row r="296" spans="1:8" hidden="1" outlineLevel="2">
      <c r="B296" s="206" t="s">
        <v>98</v>
      </c>
      <c r="C296" s="218" t="s">
        <v>256</v>
      </c>
      <c r="D296" s="194"/>
      <c r="E296" s="207"/>
      <c r="F296" s="220"/>
      <c r="G296" s="220"/>
      <c r="H296" s="220"/>
    </row>
    <row r="297" spans="1:8" hidden="1" outlineLevel="2">
      <c r="B297" s="204" t="s">
        <v>98</v>
      </c>
      <c r="C297" s="191" t="s">
        <v>257</v>
      </c>
      <c r="D297" s="194"/>
      <c r="E297" s="205"/>
      <c r="F297" s="221"/>
      <c r="G297" s="221"/>
      <c r="H297" s="221"/>
    </row>
    <row r="298" spans="1:8" hidden="1" outlineLevel="2">
      <c r="B298" s="208" t="s">
        <v>98</v>
      </c>
      <c r="C298" s="219" t="s">
        <v>258</v>
      </c>
      <c r="D298" s="194"/>
      <c r="E298" s="194"/>
      <c r="F298" s="222"/>
      <c r="G298" s="222"/>
      <c r="H298" s="222"/>
    </row>
    <row r="299" spans="1:8" hidden="1" outlineLevel="2">
      <c r="B299" s="204" t="s">
        <v>98</v>
      </c>
      <c r="C299" s="191" t="s">
        <v>259</v>
      </c>
      <c r="D299" s="194">
        <v>228</v>
      </c>
      <c r="E299" s="205">
        <v>23</v>
      </c>
      <c r="F299" s="221">
        <v>34</v>
      </c>
      <c r="G299" s="221">
        <v>89</v>
      </c>
      <c r="H299" s="221">
        <v>82</v>
      </c>
    </row>
    <row r="300" spans="1:8" hidden="1" outlineLevel="2">
      <c r="B300" s="204" t="s">
        <v>98</v>
      </c>
      <c r="C300" s="191" t="s">
        <v>260</v>
      </c>
      <c r="D300" s="194"/>
      <c r="E300" s="205"/>
      <c r="F300" s="221"/>
      <c r="G300" s="221"/>
      <c r="H300" s="221"/>
    </row>
    <row r="301" spans="1:8" hidden="1" outlineLevel="2">
      <c r="B301" s="204" t="s">
        <v>98</v>
      </c>
      <c r="C301" s="191" t="s">
        <v>261</v>
      </c>
      <c r="D301" s="194">
        <v>2</v>
      </c>
      <c r="E301" s="205"/>
      <c r="F301" s="221">
        <v>1</v>
      </c>
      <c r="G301" s="221">
        <v>0</v>
      </c>
      <c r="H301" s="221">
        <v>1</v>
      </c>
    </row>
    <row r="302" spans="1:8" hidden="1" outlineLevel="2">
      <c r="B302" s="204" t="s">
        <v>98</v>
      </c>
      <c r="C302" s="191" t="s">
        <v>262</v>
      </c>
      <c r="D302" s="194"/>
      <c r="E302" s="205"/>
      <c r="F302" s="221"/>
      <c r="G302" s="221"/>
      <c r="H302" s="221"/>
    </row>
    <row r="303" spans="1:8" hidden="1" outlineLevel="2">
      <c r="B303" s="204" t="s">
        <v>98</v>
      </c>
      <c r="C303" s="191" t="s">
        <v>263</v>
      </c>
      <c r="D303" s="194"/>
      <c r="E303" s="221"/>
      <c r="F303" s="221"/>
      <c r="G303" s="221"/>
      <c r="H303" s="221"/>
    </row>
    <row r="304" spans="1:8" ht="28.5" outlineLevel="1" collapsed="1">
      <c r="A304" s="187">
        <v>1</v>
      </c>
      <c r="B304" s="209" t="s">
        <v>279</v>
      </c>
      <c r="C304" s="191">
        <f t="shared" ref="C304:D304" si="29">SUBTOTAL(9,C295:C303)</f>
        <v>0</v>
      </c>
      <c r="D304" s="201">
        <f t="shared" si="29"/>
        <v>1458</v>
      </c>
      <c r="E304" s="202">
        <f>SUBTOTAL(9,E295:E303)</f>
        <v>204</v>
      </c>
      <c r="F304" s="202">
        <f>SUBTOTAL(9,F295:F303)</f>
        <v>383</v>
      </c>
      <c r="G304" s="202">
        <f>SUBTOTAL(9,G295:G303)</f>
        <v>481</v>
      </c>
      <c r="H304" s="201">
        <f>SUBTOTAL(9,H295:H303)</f>
        <v>390</v>
      </c>
    </row>
    <row r="305" spans="1:8" ht="15" hidden="1" customHeight="1" outlineLevel="2">
      <c r="B305" s="204" t="s">
        <v>109</v>
      </c>
      <c r="C305" s="191" t="s">
        <v>255</v>
      </c>
      <c r="D305" s="194">
        <v>166</v>
      </c>
      <c r="E305" s="205">
        <v>48</v>
      </c>
      <c r="F305" s="199">
        <v>23</v>
      </c>
      <c r="G305" s="199">
        <v>54</v>
      </c>
      <c r="H305" s="205">
        <v>41</v>
      </c>
    </row>
    <row r="306" spans="1:8" hidden="1" outlineLevel="2">
      <c r="B306" s="206" t="s">
        <v>109</v>
      </c>
      <c r="C306" s="218" t="s">
        <v>256</v>
      </c>
      <c r="D306" s="194"/>
      <c r="E306" s="207"/>
      <c r="F306" s="197"/>
      <c r="G306" s="197"/>
      <c r="H306" s="207"/>
    </row>
    <row r="307" spans="1:8" hidden="1" outlineLevel="2">
      <c r="B307" s="204" t="s">
        <v>109</v>
      </c>
      <c r="C307" s="191" t="s">
        <v>257</v>
      </c>
      <c r="D307" s="194">
        <v>12</v>
      </c>
      <c r="E307" s="205">
        <v>4</v>
      </c>
      <c r="F307" s="199">
        <v>2</v>
      </c>
      <c r="G307" s="199">
        <v>3</v>
      </c>
      <c r="H307" s="205">
        <v>3</v>
      </c>
    </row>
    <row r="308" spans="1:8" hidden="1" outlineLevel="2">
      <c r="B308" s="208" t="s">
        <v>109</v>
      </c>
      <c r="C308" s="219" t="s">
        <v>258</v>
      </c>
      <c r="D308" s="194"/>
      <c r="E308" s="194"/>
      <c r="F308" s="195"/>
      <c r="G308" s="195"/>
      <c r="H308" s="194"/>
    </row>
    <row r="309" spans="1:8" hidden="1" outlineLevel="2">
      <c r="B309" s="204" t="s">
        <v>109</v>
      </c>
      <c r="C309" s="191" t="s">
        <v>259</v>
      </c>
      <c r="D309" s="194">
        <v>38</v>
      </c>
      <c r="E309" s="205">
        <v>8</v>
      </c>
      <c r="F309" s="199">
        <v>4</v>
      </c>
      <c r="G309" s="199">
        <v>12</v>
      </c>
      <c r="H309" s="205">
        <v>14</v>
      </c>
    </row>
    <row r="310" spans="1:8" hidden="1" outlineLevel="2">
      <c r="B310" s="204" t="s">
        <v>109</v>
      </c>
      <c r="C310" s="191" t="s">
        <v>260</v>
      </c>
      <c r="D310" s="194"/>
      <c r="E310" s="205"/>
      <c r="F310" s="199"/>
      <c r="G310" s="199"/>
      <c r="H310" s="205"/>
    </row>
    <row r="311" spans="1:8" hidden="1" outlineLevel="2">
      <c r="B311" s="204" t="s">
        <v>109</v>
      </c>
      <c r="C311" s="191" t="s">
        <v>261</v>
      </c>
      <c r="D311" s="194"/>
      <c r="E311" s="205"/>
      <c r="F311" s="199"/>
      <c r="G311" s="199"/>
      <c r="H311" s="205"/>
    </row>
    <row r="312" spans="1:8" hidden="1" outlineLevel="2">
      <c r="B312" s="204" t="s">
        <v>109</v>
      </c>
      <c r="C312" s="191" t="s">
        <v>262</v>
      </c>
      <c r="D312" s="194"/>
      <c r="E312" s="205"/>
      <c r="F312" s="199"/>
      <c r="G312" s="199"/>
      <c r="H312" s="205"/>
    </row>
    <row r="313" spans="1:8" hidden="1" outlineLevel="2">
      <c r="B313" s="204" t="s">
        <v>109</v>
      </c>
      <c r="C313" s="191" t="s">
        <v>263</v>
      </c>
      <c r="D313" s="194"/>
      <c r="E313" s="205"/>
      <c r="F313" s="199"/>
      <c r="G313" s="199"/>
      <c r="H313" s="205"/>
    </row>
    <row r="314" spans="1:8" ht="28.5" outlineLevel="1" collapsed="1">
      <c r="A314" s="187">
        <v>1</v>
      </c>
      <c r="B314" s="209" t="s">
        <v>200</v>
      </c>
      <c r="C314" s="191">
        <f t="shared" ref="C314:D314" si="30">SUBTOTAL(9,C305:C313)</f>
        <v>0</v>
      </c>
      <c r="D314" s="201">
        <f t="shared" si="30"/>
        <v>216</v>
      </c>
      <c r="E314" s="202">
        <f>SUBTOTAL(9,E305:E313)</f>
        <v>60</v>
      </c>
      <c r="F314" s="202">
        <f>SUBTOTAL(9,F305:F313)</f>
        <v>29</v>
      </c>
      <c r="G314" s="202">
        <f>SUBTOTAL(9,G305:G313)</f>
        <v>69</v>
      </c>
      <c r="H314" s="201">
        <f>SUBTOTAL(9,H305:H313)</f>
        <v>58</v>
      </c>
    </row>
    <row r="315" spans="1:8" ht="15" hidden="1" customHeight="1" outlineLevel="2">
      <c r="B315" s="204" t="s">
        <v>251</v>
      </c>
      <c r="C315" s="191" t="s">
        <v>255</v>
      </c>
      <c r="D315" s="194">
        <v>353</v>
      </c>
      <c r="E315" s="194">
        <v>65</v>
      </c>
      <c r="F315" s="199">
        <v>71</v>
      </c>
      <c r="G315" s="199">
        <v>63</v>
      </c>
      <c r="H315" s="205">
        <v>154</v>
      </c>
    </row>
    <row r="316" spans="1:8" hidden="1" outlineLevel="2">
      <c r="B316" s="206" t="s">
        <v>251</v>
      </c>
      <c r="C316" s="218" t="s">
        <v>256</v>
      </c>
      <c r="D316" s="194"/>
      <c r="E316" s="194"/>
      <c r="F316" s="197"/>
      <c r="G316" s="197"/>
      <c r="H316" s="207"/>
    </row>
    <row r="317" spans="1:8" hidden="1" outlineLevel="2">
      <c r="B317" s="204" t="s">
        <v>251</v>
      </c>
      <c r="C317" s="191" t="s">
        <v>257</v>
      </c>
      <c r="D317" s="194"/>
      <c r="E317" s="194"/>
      <c r="F317" s="199"/>
      <c r="G317" s="199"/>
      <c r="H317" s="205"/>
    </row>
    <row r="318" spans="1:8" hidden="1" outlineLevel="2">
      <c r="B318" s="208" t="s">
        <v>251</v>
      </c>
      <c r="C318" s="219" t="s">
        <v>258</v>
      </c>
      <c r="D318" s="194"/>
      <c r="E318" s="194"/>
      <c r="F318" s="195"/>
      <c r="G318" s="195"/>
      <c r="H318" s="194"/>
    </row>
    <row r="319" spans="1:8" hidden="1" outlineLevel="2">
      <c r="B319" s="204" t="s">
        <v>251</v>
      </c>
      <c r="C319" s="191" t="s">
        <v>259</v>
      </c>
      <c r="D319" s="194">
        <v>72</v>
      </c>
      <c r="E319" s="194">
        <v>14</v>
      </c>
      <c r="F319" s="199">
        <v>12</v>
      </c>
      <c r="G319" s="199">
        <v>14</v>
      </c>
      <c r="H319" s="205">
        <v>32</v>
      </c>
    </row>
    <row r="320" spans="1:8" hidden="1" outlineLevel="2">
      <c r="B320" s="204" t="s">
        <v>251</v>
      </c>
      <c r="C320" s="191" t="s">
        <v>260</v>
      </c>
      <c r="D320" s="194"/>
      <c r="E320" s="199"/>
      <c r="F320" s="199"/>
      <c r="G320" s="199"/>
      <c r="H320" s="205"/>
    </row>
    <row r="321" spans="1:8" hidden="1" outlineLevel="2">
      <c r="B321" s="204" t="s">
        <v>251</v>
      </c>
      <c r="C321" s="191" t="s">
        <v>261</v>
      </c>
      <c r="D321" s="194"/>
      <c r="E321" s="199"/>
      <c r="F321" s="199"/>
      <c r="G321" s="199"/>
      <c r="H321" s="205"/>
    </row>
    <row r="322" spans="1:8" hidden="1" outlineLevel="2">
      <c r="B322" s="204" t="s">
        <v>251</v>
      </c>
      <c r="C322" s="191" t="s">
        <v>262</v>
      </c>
      <c r="D322" s="194"/>
      <c r="E322" s="199"/>
      <c r="F322" s="199"/>
      <c r="G322" s="199"/>
      <c r="H322" s="205"/>
    </row>
    <row r="323" spans="1:8" hidden="1" outlineLevel="2">
      <c r="B323" s="204" t="s">
        <v>251</v>
      </c>
      <c r="C323" s="191" t="s">
        <v>263</v>
      </c>
      <c r="D323" s="194"/>
      <c r="E323" s="199"/>
      <c r="F323" s="199"/>
      <c r="G323" s="199"/>
      <c r="H323" s="205"/>
    </row>
    <row r="324" spans="1:8" outlineLevel="1" collapsed="1">
      <c r="A324" s="187">
        <v>1</v>
      </c>
      <c r="B324" s="209" t="s">
        <v>280</v>
      </c>
      <c r="C324" s="191">
        <f t="shared" ref="C324:D324" si="31">SUBTOTAL(9,C315:C323)</f>
        <v>0</v>
      </c>
      <c r="D324" s="201">
        <f t="shared" si="31"/>
        <v>425</v>
      </c>
      <c r="E324" s="202">
        <f>SUBTOTAL(9,E315:E323)</f>
        <v>79</v>
      </c>
      <c r="F324" s="202">
        <f>SUBTOTAL(9,F315:F323)</f>
        <v>83</v>
      </c>
      <c r="G324" s="202">
        <f>SUBTOTAL(9,G315:G323)</f>
        <v>77</v>
      </c>
      <c r="H324" s="201">
        <f>SUBTOTAL(9,H315:H323)</f>
        <v>186</v>
      </c>
    </row>
    <row r="325" spans="1:8" ht="15" hidden="1" customHeight="1" outlineLevel="2">
      <c r="B325" s="204" t="s">
        <v>106</v>
      </c>
      <c r="C325" s="191" t="s">
        <v>255</v>
      </c>
      <c r="D325" s="194">
        <v>2225</v>
      </c>
      <c r="E325" s="205">
        <v>594</v>
      </c>
      <c r="F325" s="199">
        <v>589</v>
      </c>
      <c r="G325" s="199">
        <v>321</v>
      </c>
      <c r="H325" s="205">
        <v>721</v>
      </c>
    </row>
    <row r="326" spans="1:8" ht="16.5" hidden="1" customHeight="1" outlineLevel="2">
      <c r="B326" s="206" t="s">
        <v>106</v>
      </c>
      <c r="C326" s="218" t="s">
        <v>256</v>
      </c>
      <c r="D326" s="194">
        <v>93</v>
      </c>
      <c r="E326" s="207">
        <v>25</v>
      </c>
      <c r="F326" s="197">
        <v>18</v>
      </c>
      <c r="G326" s="197">
        <v>4</v>
      </c>
      <c r="H326" s="207">
        <v>46</v>
      </c>
    </row>
    <row r="327" spans="1:8" ht="16.5" hidden="1" customHeight="1" outlineLevel="2">
      <c r="B327" s="204" t="s">
        <v>106</v>
      </c>
      <c r="C327" s="191" t="s">
        <v>257</v>
      </c>
      <c r="D327" s="194"/>
      <c r="E327" s="205"/>
      <c r="F327" s="199"/>
      <c r="G327" s="199"/>
      <c r="H327" s="205"/>
    </row>
    <row r="328" spans="1:8" ht="16.5" hidden="1" customHeight="1" outlineLevel="2">
      <c r="B328" s="208" t="s">
        <v>106</v>
      </c>
      <c r="C328" s="219" t="s">
        <v>258</v>
      </c>
      <c r="D328" s="194"/>
      <c r="E328" s="194"/>
      <c r="F328" s="195"/>
      <c r="G328" s="195"/>
      <c r="H328" s="194"/>
    </row>
    <row r="329" spans="1:8" ht="16.5" hidden="1" customHeight="1" outlineLevel="2">
      <c r="B329" s="204" t="s">
        <v>106</v>
      </c>
      <c r="C329" s="191" t="s">
        <v>259</v>
      </c>
      <c r="D329" s="194"/>
      <c r="E329" s="205"/>
      <c r="F329" s="199"/>
      <c r="G329" s="199"/>
      <c r="H329" s="205"/>
    </row>
    <row r="330" spans="1:8" ht="16.5" hidden="1" customHeight="1" outlineLevel="2">
      <c r="B330" s="204" t="s">
        <v>106</v>
      </c>
      <c r="C330" s="191" t="s">
        <v>260</v>
      </c>
      <c r="D330" s="194"/>
      <c r="E330" s="205"/>
      <c r="F330" s="199"/>
      <c r="G330" s="199"/>
      <c r="H330" s="205"/>
    </row>
    <row r="331" spans="1:8" ht="16.5" hidden="1" customHeight="1" outlineLevel="2">
      <c r="B331" s="204" t="s">
        <v>106</v>
      </c>
      <c r="C331" s="191" t="s">
        <v>261</v>
      </c>
      <c r="D331" s="194">
        <v>175</v>
      </c>
      <c r="E331" s="205">
        <v>37</v>
      </c>
      <c r="F331" s="199">
        <v>51</v>
      </c>
      <c r="G331" s="199">
        <v>31</v>
      </c>
      <c r="H331" s="205">
        <v>56</v>
      </c>
    </row>
    <row r="332" spans="1:8" ht="16.5" hidden="1" customHeight="1" outlineLevel="2">
      <c r="B332" s="204" t="s">
        <v>106</v>
      </c>
      <c r="C332" s="191" t="s">
        <v>262</v>
      </c>
      <c r="D332" s="194"/>
      <c r="E332" s="205"/>
      <c r="F332" s="199"/>
      <c r="G332" s="199"/>
      <c r="H332" s="205"/>
    </row>
    <row r="333" spans="1:8" ht="16.5" hidden="1" customHeight="1" outlineLevel="2">
      <c r="B333" s="204" t="s">
        <v>106</v>
      </c>
      <c r="C333" s="191" t="s">
        <v>263</v>
      </c>
      <c r="D333" s="194"/>
      <c r="E333" s="205"/>
      <c r="F333" s="199"/>
      <c r="G333" s="199"/>
      <c r="H333" s="205"/>
    </row>
    <row r="334" spans="1:8" ht="28.5" outlineLevel="1" collapsed="1">
      <c r="A334" s="187">
        <v>1</v>
      </c>
      <c r="B334" s="209" t="s">
        <v>281</v>
      </c>
      <c r="C334" s="191">
        <f t="shared" ref="C334:D334" si="32">SUBTOTAL(9,C325:C333)</f>
        <v>0</v>
      </c>
      <c r="D334" s="201">
        <f t="shared" si="32"/>
        <v>2493</v>
      </c>
      <c r="E334" s="202">
        <f>SUBTOTAL(9,E325:E333)</f>
        <v>656</v>
      </c>
      <c r="F334" s="202">
        <f>SUBTOTAL(9,F325:F333)</f>
        <v>658</v>
      </c>
      <c r="G334" s="202">
        <f>SUBTOTAL(9,G325:G333)</f>
        <v>356</v>
      </c>
      <c r="H334" s="201">
        <f>SUBTOTAL(9,H325:H333)</f>
        <v>823</v>
      </c>
    </row>
    <row r="335" spans="1:8" ht="15" hidden="1" customHeight="1" outlineLevel="2">
      <c r="B335" s="204" t="s">
        <v>104</v>
      </c>
      <c r="C335" s="191" t="s">
        <v>255</v>
      </c>
      <c r="D335" s="194">
        <v>1129</v>
      </c>
      <c r="E335" s="199">
        <v>234</v>
      </c>
      <c r="F335" s="199">
        <v>299</v>
      </c>
      <c r="G335" s="199">
        <v>160</v>
      </c>
      <c r="H335" s="205">
        <v>436</v>
      </c>
    </row>
    <row r="336" spans="1:8" hidden="1" outlineLevel="2">
      <c r="B336" s="206" t="s">
        <v>104</v>
      </c>
      <c r="C336" s="218" t="s">
        <v>256</v>
      </c>
      <c r="D336" s="194"/>
      <c r="E336" s="197"/>
      <c r="F336" s="197"/>
      <c r="G336" s="197"/>
      <c r="H336" s="207"/>
    </row>
    <row r="337" spans="1:8" hidden="1" outlineLevel="2">
      <c r="B337" s="204" t="s">
        <v>104</v>
      </c>
      <c r="C337" s="191" t="s">
        <v>257</v>
      </c>
      <c r="D337" s="194"/>
      <c r="E337" s="199"/>
      <c r="F337" s="199"/>
      <c r="G337" s="199"/>
      <c r="H337" s="205"/>
    </row>
    <row r="338" spans="1:8" hidden="1" outlineLevel="2">
      <c r="B338" s="208" t="s">
        <v>104</v>
      </c>
      <c r="C338" s="219" t="s">
        <v>258</v>
      </c>
      <c r="D338" s="194"/>
      <c r="E338" s="195"/>
      <c r="F338" s="195"/>
      <c r="G338" s="195"/>
      <c r="H338" s="194"/>
    </row>
    <row r="339" spans="1:8" hidden="1" outlineLevel="2">
      <c r="B339" s="204" t="s">
        <v>104</v>
      </c>
      <c r="C339" s="191" t="s">
        <v>259</v>
      </c>
      <c r="D339" s="194"/>
      <c r="E339" s="199"/>
      <c r="F339" s="199"/>
      <c r="G339" s="199"/>
      <c r="H339" s="205"/>
    </row>
    <row r="340" spans="1:8" hidden="1" outlineLevel="2">
      <c r="B340" s="204" t="s">
        <v>104</v>
      </c>
      <c r="C340" s="191" t="s">
        <v>260</v>
      </c>
      <c r="D340" s="194"/>
      <c r="E340" s="199"/>
      <c r="F340" s="199"/>
      <c r="G340" s="199"/>
      <c r="H340" s="205"/>
    </row>
    <row r="341" spans="1:8" hidden="1" outlineLevel="2">
      <c r="B341" s="204" t="s">
        <v>104</v>
      </c>
      <c r="C341" s="191" t="s">
        <v>261</v>
      </c>
      <c r="D341" s="194">
        <v>0</v>
      </c>
      <c r="E341" s="199"/>
      <c r="F341" s="199"/>
      <c r="G341" s="199"/>
      <c r="H341" s="205"/>
    </row>
    <row r="342" spans="1:8" hidden="1" outlineLevel="2">
      <c r="B342" s="204" t="s">
        <v>104</v>
      </c>
      <c r="C342" s="191" t="s">
        <v>262</v>
      </c>
      <c r="D342" s="194"/>
      <c r="E342" s="199"/>
      <c r="F342" s="199"/>
      <c r="G342" s="199"/>
      <c r="H342" s="205"/>
    </row>
    <row r="343" spans="1:8" hidden="1" outlineLevel="2">
      <c r="B343" s="204" t="s">
        <v>104</v>
      </c>
      <c r="C343" s="191" t="s">
        <v>263</v>
      </c>
      <c r="D343" s="194"/>
      <c r="E343" s="199"/>
      <c r="F343" s="199"/>
      <c r="G343" s="199"/>
      <c r="H343" s="205"/>
    </row>
    <row r="344" spans="1:8" ht="28.5" outlineLevel="1" collapsed="1">
      <c r="A344" s="187">
        <v>1</v>
      </c>
      <c r="B344" s="209" t="s">
        <v>282</v>
      </c>
      <c r="C344" s="191">
        <f t="shared" ref="C344:D344" si="33">SUBTOTAL(9,C335:C343)</f>
        <v>0</v>
      </c>
      <c r="D344" s="201">
        <f t="shared" si="33"/>
        <v>1129</v>
      </c>
      <c r="E344" s="202">
        <f>SUBTOTAL(9,E335:E343)</f>
        <v>234</v>
      </c>
      <c r="F344" s="202">
        <f>SUBTOTAL(9,F335:F343)</f>
        <v>299</v>
      </c>
      <c r="G344" s="202">
        <f>SUBTOTAL(9,G335:G343)</f>
        <v>160</v>
      </c>
      <c r="H344" s="201">
        <f>SUBTOTAL(9,H335:H343)</f>
        <v>436</v>
      </c>
    </row>
    <row r="345" spans="1:8" ht="15" hidden="1" customHeight="1" outlineLevel="2">
      <c r="B345" s="204" t="s">
        <v>105</v>
      </c>
      <c r="C345" s="191" t="s">
        <v>255</v>
      </c>
      <c r="D345" s="194">
        <v>1151</v>
      </c>
      <c r="E345" s="205">
        <v>217</v>
      </c>
      <c r="F345" s="199">
        <v>396</v>
      </c>
      <c r="G345" s="199">
        <v>205</v>
      </c>
      <c r="H345" s="205">
        <v>333</v>
      </c>
    </row>
    <row r="346" spans="1:8" hidden="1" outlineLevel="2">
      <c r="B346" s="206" t="s">
        <v>105</v>
      </c>
      <c r="C346" s="218" t="s">
        <v>256</v>
      </c>
      <c r="D346" s="194"/>
      <c r="E346" s="207"/>
      <c r="F346" s="197"/>
      <c r="G346" s="197"/>
      <c r="H346" s="207"/>
    </row>
    <row r="347" spans="1:8" hidden="1" outlineLevel="2">
      <c r="B347" s="204" t="s">
        <v>105</v>
      </c>
      <c r="C347" s="191" t="s">
        <v>257</v>
      </c>
      <c r="D347" s="194"/>
      <c r="E347" s="205"/>
      <c r="F347" s="199"/>
      <c r="G347" s="199"/>
      <c r="H347" s="205"/>
    </row>
    <row r="348" spans="1:8" hidden="1" outlineLevel="2">
      <c r="B348" s="208" t="s">
        <v>105</v>
      </c>
      <c r="C348" s="219" t="s">
        <v>258</v>
      </c>
      <c r="D348" s="194"/>
      <c r="E348" s="194"/>
      <c r="F348" s="195"/>
      <c r="G348" s="195"/>
      <c r="H348" s="194"/>
    </row>
    <row r="349" spans="1:8" hidden="1" outlineLevel="2">
      <c r="B349" s="204" t="s">
        <v>105</v>
      </c>
      <c r="C349" s="191" t="s">
        <v>259</v>
      </c>
      <c r="D349" s="194">
        <v>1</v>
      </c>
      <c r="E349" s="205"/>
      <c r="F349" s="199"/>
      <c r="G349" s="199">
        <v>1</v>
      </c>
      <c r="H349" s="205"/>
    </row>
    <row r="350" spans="1:8" hidden="1" outlineLevel="2">
      <c r="B350" s="204" t="s">
        <v>105</v>
      </c>
      <c r="C350" s="191" t="s">
        <v>260</v>
      </c>
      <c r="D350" s="194"/>
      <c r="E350" s="205"/>
      <c r="F350" s="199"/>
      <c r="G350" s="199"/>
      <c r="H350" s="205"/>
    </row>
    <row r="351" spans="1:8" hidden="1" outlineLevel="2">
      <c r="B351" s="204" t="s">
        <v>105</v>
      </c>
      <c r="C351" s="191" t="s">
        <v>261</v>
      </c>
      <c r="D351" s="194">
        <v>143</v>
      </c>
      <c r="E351" s="205">
        <v>41</v>
      </c>
      <c r="F351" s="199">
        <v>39</v>
      </c>
      <c r="G351" s="199">
        <v>4</v>
      </c>
      <c r="H351" s="205">
        <v>59</v>
      </c>
    </row>
    <row r="352" spans="1:8" hidden="1" outlineLevel="2">
      <c r="B352" s="204" t="s">
        <v>105</v>
      </c>
      <c r="C352" s="191" t="s">
        <v>262</v>
      </c>
      <c r="D352" s="194"/>
      <c r="E352" s="205"/>
      <c r="F352" s="199"/>
      <c r="G352" s="199"/>
      <c r="H352" s="205"/>
    </row>
    <row r="353" spans="1:8" hidden="1" outlineLevel="2">
      <c r="B353" s="204" t="s">
        <v>105</v>
      </c>
      <c r="C353" s="191" t="s">
        <v>263</v>
      </c>
      <c r="D353" s="194"/>
      <c r="E353" s="205"/>
      <c r="F353" s="199"/>
      <c r="G353" s="199"/>
      <c r="H353" s="205"/>
    </row>
    <row r="354" spans="1:8" ht="28.5" outlineLevel="1" collapsed="1">
      <c r="A354" s="187">
        <v>1</v>
      </c>
      <c r="B354" s="209" t="s">
        <v>212</v>
      </c>
      <c r="C354" s="191">
        <f t="shared" ref="C354:D354" si="34">SUBTOTAL(9,C345:C353)</f>
        <v>0</v>
      </c>
      <c r="D354" s="201">
        <f t="shared" si="34"/>
        <v>1295</v>
      </c>
      <c r="E354" s="202">
        <f>SUBTOTAL(9,E345:E353)</f>
        <v>258</v>
      </c>
      <c r="F354" s="202">
        <f>SUBTOTAL(9,F345:F353)</f>
        <v>435</v>
      </c>
      <c r="G354" s="202">
        <f>SUBTOTAL(9,G345:G353)</f>
        <v>210</v>
      </c>
      <c r="H354" s="201">
        <f>SUBTOTAL(9,H345:H353)</f>
        <v>392</v>
      </c>
    </row>
    <row r="355" spans="1:8" ht="15" hidden="1" customHeight="1" outlineLevel="2">
      <c r="B355" s="204" t="s">
        <v>59</v>
      </c>
      <c r="C355" s="191" t="s">
        <v>255</v>
      </c>
      <c r="D355" s="194">
        <v>2428</v>
      </c>
      <c r="E355" s="205">
        <v>562</v>
      </c>
      <c r="F355" s="199">
        <v>559</v>
      </c>
      <c r="G355" s="199">
        <v>617</v>
      </c>
      <c r="H355" s="205">
        <v>690</v>
      </c>
    </row>
    <row r="356" spans="1:8" hidden="1" outlineLevel="2">
      <c r="B356" s="206" t="s">
        <v>59</v>
      </c>
      <c r="C356" s="218" t="s">
        <v>256</v>
      </c>
      <c r="D356" s="194">
        <v>536</v>
      </c>
      <c r="E356" s="207">
        <v>132</v>
      </c>
      <c r="F356" s="197">
        <v>160</v>
      </c>
      <c r="G356" s="197">
        <v>76</v>
      </c>
      <c r="H356" s="207">
        <v>168</v>
      </c>
    </row>
    <row r="357" spans="1:8" hidden="1" outlineLevel="2">
      <c r="B357" s="204" t="s">
        <v>59</v>
      </c>
      <c r="C357" s="191" t="s">
        <v>257</v>
      </c>
      <c r="D357" s="194">
        <v>115</v>
      </c>
      <c r="E357" s="205">
        <v>27</v>
      </c>
      <c r="F357" s="199">
        <v>29</v>
      </c>
      <c r="G357" s="199">
        <v>30</v>
      </c>
      <c r="H357" s="205">
        <v>29</v>
      </c>
    </row>
    <row r="358" spans="1:8" hidden="1" outlineLevel="2">
      <c r="B358" s="208" t="s">
        <v>59</v>
      </c>
      <c r="C358" s="219" t="s">
        <v>258</v>
      </c>
      <c r="D358" s="194"/>
      <c r="E358" s="194"/>
      <c r="F358" s="195"/>
      <c r="G358" s="195"/>
      <c r="H358" s="194"/>
    </row>
    <row r="359" spans="1:8" hidden="1" outlineLevel="2">
      <c r="B359" s="204" t="s">
        <v>59</v>
      </c>
      <c r="C359" s="191" t="s">
        <v>259</v>
      </c>
      <c r="D359" s="194">
        <v>709</v>
      </c>
      <c r="E359" s="205">
        <v>163</v>
      </c>
      <c r="F359" s="199">
        <v>178</v>
      </c>
      <c r="G359" s="199">
        <v>234</v>
      </c>
      <c r="H359" s="205">
        <v>134</v>
      </c>
    </row>
    <row r="360" spans="1:8" hidden="1" outlineLevel="2">
      <c r="B360" s="204" t="s">
        <v>59</v>
      </c>
      <c r="C360" s="191" t="s">
        <v>260</v>
      </c>
      <c r="D360" s="194"/>
      <c r="E360" s="205"/>
      <c r="F360" s="199"/>
      <c r="G360" s="199"/>
      <c r="H360" s="205"/>
    </row>
    <row r="361" spans="1:8" hidden="1" outlineLevel="2">
      <c r="B361" s="204" t="s">
        <v>59</v>
      </c>
      <c r="C361" s="191" t="s">
        <v>261</v>
      </c>
      <c r="D361" s="194">
        <v>110</v>
      </c>
      <c r="E361" s="205">
        <v>21</v>
      </c>
      <c r="F361" s="199">
        <v>35</v>
      </c>
      <c r="G361" s="199">
        <v>19</v>
      </c>
      <c r="H361" s="205">
        <v>35</v>
      </c>
    </row>
    <row r="362" spans="1:8" hidden="1" outlineLevel="2">
      <c r="B362" s="204" t="s">
        <v>59</v>
      </c>
      <c r="C362" s="191" t="s">
        <v>262</v>
      </c>
      <c r="D362" s="194"/>
      <c r="E362" s="205"/>
      <c r="F362" s="199"/>
      <c r="G362" s="199"/>
      <c r="H362" s="205"/>
    </row>
    <row r="363" spans="1:8" hidden="1" outlineLevel="2">
      <c r="B363" s="204" t="s">
        <v>59</v>
      </c>
      <c r="C363" s="191" t="s">
        <v>263</v>
      </c>
      <c r="D363" s="194"/>
      <c r="E363" s="205"/>
      <c r="F363" s="199"/>
      <c r="G363" s="199"/>
      <c r="H363" s="205"/>
    </row>
    <row r="364" spans="1:8" ht="28.5" outlineLevel="1" collapsed="1">
      <c r="A364" s="187">
        <v>1</v>
      </c>
      <c r="B364" s="209" t="s">
        <v>283</v>
      </c>
      <c r="C364" s="191">
        <f t="shared" ref="C364:D364" si="35">SUBTOTAL(9,C355:C363)</f>
        <v>0</v>
      </c>
      <c r="D364" s="201">
        <f t="shared" si="35"/>
        <v>3898</v>
      </c>
      <c r="E364" s="202">
        <f>SUBTOTAL(9,E355:E363)</f>
        <v>905</v>
      </c>
      <c r="F364" s="202">
        <f>SUBTOTAL(9,F355:F363)</f>
        <v>961</v>
      </c>
      <c r="G364" s="202">
        <f>SUBTOTAL(9,G355:G363)</f>
        <v>976</v>
      </c>
      <c r="H364" s="201">
        <f>SUBTOTAL(9,H355:H363)</f>
        <v>1056</v>
      </c>
    </row>
    <row r="365" spans="1:8" ht="15" hidden="1" customHeight="1" outlineLevel="2">
      <c r="B365" s="204" t="s">
        <v>28</v>
      </c>
      <c r="C365" s="191" t="s">
        <v>255</v>
      </c>
      <c r="D365" s="194">
        <v>4580</v>
      </c>
      <c r="E365" s="221">
        <v>1091</v>
      </c>
      <c r="F365" s="221">
        <v>1124</v>
      </c>
      <c r="G365" s="221">
        <v>624</v>
      </c>
      <c r="H365" s="221">
        <v>1741</v>
      </c>
    </row>
    <row r="366" spans="1:8" hidden="1" outlineLevel="2">
      <c r="B366" s="206" t="s">
        <v>28</v>
      </c>
      <c r="C366" s="218" t="s">
        <v>256</v>
      </c>
      <c r="D366" s="194"/>
      <c r="E366" s="220"/>
      <c r="F366" s="220"/>
      <c r="G366" s="220"/>
      <c r="H366" s="220"/>
    </row>
    <row r="367" spans="1:8" hidden="1" outlineLevel="2">
      <c r="B367" s="204" t="s">
        <v>28</v>
      </c>
      <c r="C367" s="191" t="s">
        <v>257</v>
      </c>
      <c r="D367" s="194">
        <v>95</v>
      </c>
      <c r="E367" s="221">
        <v>21</v>
      </c>
      <c r="F367" s="221">
        <v>26</v>
      </c>
      <c r="G367" s="221">
        <v>9</v>
      </c>
      <c r="H367" s="221">
        <v>39</v>
      </c>
    </row>
    <row r="368" spans="1:8" hidden="1" outlineLevel="2">
      <c r="B368" s="208" t="s">
        <v>28</v>
      </c>
      <c r="C368" s="219" t="s">
        <v>258</v>
      </c>
      <c r="D368" s="194"/>
      <c r="E368" s="222"/>
      <c r="F368" s="222"/>
      <c r="G368" s="222"/>
      <c r="H368" s="222"/>
    </row>
    <row r="369" spans="1:8" hidden="1" outlineLevel="2">
      <c r="B369" s="204" t="s">
        <v>28</v>
      </c>
      <c r="C369" s="191" t="s">
        <v>259</v>
      </c>
      <c r="D369" s="194">
        <v>1110</v>
      </c>
      <c r="E369" s="221">
        <v>267</v>
      </c>
      <c r="F369" s="221">
        <v>310</v>
      </c>
      <c r="G369" s="221">
        <v>157</v>
      </c>
      <c r="H369" s="221">
        <v>376</v>
      </c>
    </row>
    <row r="370" spans="1:8" hidden="1" outlineLevel="2">
      <c r="B370" s="204" t="s">
        <v>28</v>
      </c>
      <c r="C370" s="191" t="s">
        <v>260</v>
      </c>
      <c r="D370" s="194"/>
      <c r="E370" s="221"/>
      <c r="F370" s="221"/>
      <c r="G370" s="221"/>
      <c r="H370" s="221"/>
    </row>
    <row r="371" spans="1:8" hidden="1" outlineLevel="2">
      <c r="B371" s="204" t="s">
        <v>28</v>
      </c>
      <c r="C371" s="191" t="s">
        <v>261</v>
      </c>
      <c r="D371" s="194">
        <v>5</v>
      </c>
      <c r="E371" s="221">
        <v>1</v>
      </c>
      <c r="F371" s="221">
        <v>1</v>
      </c>
      <c r="G371" s="221">
        <v>2</v>
      </c>
      <c r="H371" s="221">
        <v>1</v>
      </c>
    </row>
    <row r="372" spans="1:8" hidden="1" outlineLevel="2">
      <c r="B372" s="204" t="s">
        <v>28</v>
      </c>
      <c r="C372" s="191" t="s">
        <v>262</v>
      </c>
      <c r="D372" s="194"/>
      <c r="E372" s="221"/>
      <c r="F372" s="221"/>
      <c r="G372" s="221"/>
      <c r="H372" s="221"/>
    </row>
    <row r="373" spans="1:8" hidden="1" outlineLevel="2">
      <c r="B373" s="204" t="s">
        <v>28</v>
      </c>
      <c r="C373" s="191" t="s">
        <v>263</v>
      </c>
      <c r="D373" s="194">
        <v>4</v>
      </c>
      <c r="E373" s="221">
        <v>1</v>
      </c>
      <c r="F373" s="221">
        <v>1</v>
      </c>
      <c r="G373" s="221">
        <v>0</v>
      </c>
      <c r="H373" s="221">
        <v>2</v>
      </c>
    </row>
    <row r="374" spans="1:8" ht="28.5" outlineLevel="1" collapsed="1">
      <c r="A374" s="187">
        <v>1</v>
      </c>
      <c r="B374" s="209" t="s">
        <v>284</v>
      </c>
      <c r="C374" s="191">
        <f t="shared" ref="C374:D374" si="36">SUBTOTAL(9,C365:C373)</f>
        <v>0</v>
      </c>
      <c r="D374" s="201">
        <f t="shared" si="36"/>
        <v>5794</v>
      </c>
      <c r="E374" s="202">
        <f>SUBTOTAL(9,E365:E373)</f>
        <v>1381</v>
      </c>
      <c r="F374" s="202">
        <f>SUBTOTAL(9,F365:F373)</f>
        <v>1462</v>
      </c>
      <c r="G374" s="202">
        <f>SUBTOTAL(9,G365:G373)</f>
        <v>792</v>
      </c>
      <c r="H374" s="201">
        <f>SUBTOTAL(9,H365:H373)</f>
        <v>2159</v>
      </c>
    </row>
    <row r="375" spans="1:8" ht="15" hidden="1" customHeight="1" outlineLevel="2">
      <c r="B375" s="198" t="s">
        <v>35</v>
      </c>
      <c r="C375" s="191" t="s">
        <v>255</v>
      </c>
      <c r="D375" s="194">
        <v>663</v>
      </c>
      <c r="E375" s="205">
        <v>124</v>
      </c>
      <c r="F375" s="199">
        <v>199</v>
      </c>
      <c r="G375" s="199">
        <v>132</v>
      </c>
      <c r="H375" s="205">
        <v>208</v>
      </c>
    </row>
    <row r="376" spans="1:8" ht="30" hidden="1" outlineLevel="2">
      <c r="B376" s="196" t="s">
        <v>35</v>
      </c>
      <c r="C376" s="218" t="s">
        <v>256</v>
      </c>
      <c r="D376" s="194"/>
      <c r="E376" s="207"/>
      <c r="F376" s="197"/>
      <c r="G376" s="197"/>
      <c r="H376" s="207"/>
    </row>
    <row r="377" spans="1:8" ht="30" hidden="1" outlineLevel="2">
      <c r="B377" s="198" t="s">
        <v>35</v>
      </c>
      <c r="C377" s="191" t="s">
        <v>257</v>
      </c>
      <c r="D377" s="194"/>
      <c r="E377" s="205"/>
      <c r="F377" s="199"/>
      <c r="G377" s="199"/>
      <c r="H377" s="205"/>
    </row>
    <row r="378" spans="1:8" ht="30" hidden="1" outlineLevel="2">
      <c r="B378" s="193" t="s">
        <v>35</v>
      </c>
      <c r="C378" s="219" t="s">
        <v>258</v>
      </c>
      <c r="D378" s="194"/>
      <c r="E378" s="194"/>
      <c r="F378" s="195"/>
      <c r="G378" s="195"/>
      <c r="H378" s="194"/>
    </row>
    <row r="379" spans="1:8" ht="30" hidden="1" outlineLevel="2">
      <c r="B379" s="198" t="s">
        <v>35</v>
      </c>
      <c r="C379" s="191" t="s">
        <v>259</v>
      </c>
      <c r="D379" s="194"/>
      <c r="E379" s="205"/>
      <c r="F379" s="199"/>
      <c r="G379" s="199"/>
      <c r="H379" s="205"/>
    </row>
    <row r="380" spans="1:8" ht="30" hidden="1" outlineLevel="2">
      <c r="B380" s="198" t="s">
        <v>35</v>
      </c>
      <c r="C380" s="191" t="s">
        <v>260</v>
      </c>
      <c r="D380" s="194"/>
      <c r="E380" s="205"/>
      <c r="F380" s="199"/>
      <c r="G380" s="199"/>
      <c r="H380" s="205"/>
    </row>
    <row r="381" spans="1:8" ht="30" hidden="1" outlineLevel="2">
      <c r="B381" s="198" t="s">
        <v>35</v>
      </c>
      <c r="C381" s="191" t="s">
        <v>261</v>
      </c>
      <c r="D381" s="194">
        <v>0</v>
      </c>
      <c r="E381" s="205"/>
      <c r="F381" s="199"/>
      <c r="G381" s="199"/>
      <c r="H381" s="205"/>
    </row>
    <row r="382" spans="1:8" ht="30" hidden="1" outlineLevel="2">
      <c r="B382" s="198" t="s">
        <v>35</v>
      </c>
      <c r="C382" s="191" t="s">
        <v>262</v>
      </c>
      <c r="D382" s="194"/>
      <c r="E382" s="205"/>
      <c r="F382" s="199"/>
      <c r="G382" s="199"/>
      <c r="H382" s="205"/>
    </row>
    <row r="383" spans="1:8" ht="30" hidden="1" outlineLevel="2">
      <c r="B383" s="198" t="s">
        <v>35</v>
      </c>
      <c r="C383" s="191" t="s">
        <v>263</v>
      </c>
      <c r="D383" s="194"/>
      <c r="E383" s="205"/>
      <c r="F383" s="199"/>
      <c r="G383" s="199"/>
      <c r="H383" s="205"/>
    </row>
    <row r="384" spans="1:8" ht="28.5" outlineLevel="1" collapsed="1">
      <c r="A384" s="187">
        <v>1</v>
      </c>
      <c r="B384" s="203" t="s">
        <v>127</v>
      </c>
      <c r="C384" s="191">
        <f t="shared" ref="C384:D384" si="37">SUBTOTAL(9,C375:C383)</f>
        <v>0</v>
      </c>
      <c r="D384" s="201">
        <f t="shared" si="37"/>
        <v>663</v>
      </c>
      <c r="E384" s="202">
        <f>SUBTOTAL(9,E375:E383)</f>
        <v>124</v>
      </c>
      <c r="F384" s="202">
        <f>SUBTOTAL(9,F375:F383)</f>
        <v>199</v>
      </c>
      <c r="G384" s="202">
        <f>SUBTOTAL(9,G375:G383)</f>
        <v>132</v>
      </c>
      <c r="H384" s="201">
        <f>SUBTOTAL(9,H375:H383)</f>
        <v>208</v>
      </c>
    </row>
    <row r="385" spans="1:8" ht="15" hidden="1" customHeight="1" outlineLevel="2">
      <c r="B385" s="198" t="s">
        <v>37</v>
      </c>
      <c r="C385" s="191" t="s">
        <v>255</v>
      </c>
      <c r="D385" s="194">
        <v>539</v>
      </c>
      <c r="E385" s="205">
        <v>115</v>
      </c>
      <c r="F385" s="199">
        <v>144</v>
      </c>
      <c r="G385" s="199">
        <v>136</v>
      </c>
      <c r="H385" s="205">
        <v>144</v>
      </c>
    </row>
    <row r="386" spans="1:8" ht="30" hidden="1" outlineLevel="2">
      <c r="B386" s="196" t="s">
        <v>37</v>
      </c>
      <c r="C386" s="218" t="s">
        <v>256</v>
      </c>
      <c r="D386" s="194"/>
      <c r="E386" s="207"/>
      <c r="F386" s="197"/>
      <c r="G386" s="197"/>
      <c r="H386" s="207"/>
    </row>
    <row r="387" spans="1:8" ht="30" hidden="1" outlineLevel="2">
      <c r="B387" s="198" t="s">
        <v>37</v>
      </c>
      <c r="C387" s="191" t="s">
        <v>257</v>
      </c>
      <c r="D387" s="194"/>
      <c r="E387" s="205"/>
      <c r="F387" s="199"/>
      <c r="G387" s="199"/>
      <c r="H387" s="205"/>
    </row>
    <row r="388" spans="1:8" ht="30" hidden="1" outlineLevel="2">
      <c r="B388" s="193" t="s">
        <v>37</v>
      </c>
      <c r="C388" s="219" t="s">
        <v>258</v>
      </c>
      <c r="D388" s="194"/>
      <c r="E388" s="194"/>
      <c r="F388" s="195"/>
      <c r="G388" s="195"/>
      <c r="H388" s="194"/>
    </row>
    <row r="389" spans="1:8" ht="30" hidden="1" outlineLevel="2">
      <c r="B389" s="198" t="s">
        <v>37</v>
      </c>
      <c r="C389" s="191" t="s">
        <v>259</v>
      </c>
      <c r="D389" s="194">
        <v>534</v>
      </c>
      <c r="E389" s="205">
        <v>144</v>
      </c>
      <c r="F389" s="199">
        <v>130</v>
      </c>
      <c r="G389" s="199">
        <v>110</v>
      </c>
      <c r="H389" s="205">
        <v>150</v>
      </c>
    </row>
    <row r="390" spans="1:8" ht="30" hidden="1" outlineLevel="2">
      <c r="B390" s="198" t="s">
        <v>37</v>
      </c>
      <c r="C390" s="191" t="s">
        <v>260</v>
      </c>
      <c r="D390" s="194"/>
      <c r="E390" s="205"/>
      <c r="F390" s="199"/>
      <c r="G390" s="199"/>
      <c r="H390" s="205"/>
    </row>
    <row r="391" spans="1:8" ht="30" hidden="1" outlineLevel="2">
      <c r="B391" s="198" t="s">
        <v>37</v>
      </c>
      <c r="C391" s="191" t="s">
        <v>261</v>
      </c>
      <c r="D391" s="194">
        <v>247</v>
      </c>
      <c r="E391" s="205">
        <v>50</v>
      </c>
      <c r="F391" s="246">
        <v>68</v>
      </c>
      <c r="G391" s="247">
        <v>59</v>
      </c>
      <c r="H391" s="247">
        <v>70</v>
      </c>
    </row>
    <row r="392" spans="1:8" ht="30" hidden="1" outlineLevel="2">
      <c r="B392" s="198" t="s">
        <v>37</v>
      </c>
      <c r="C392" s="191" t="s">
        <v>262</v>
      </c>
      <c r="D392" s="194"/>
      <c r="E392" s="205"/>
      <c r="F392" s="199"/>
      <c r="G392" s="199"/>
      <c r="H392" s="205"/>
    </row>
    <row r="393" spans="1:8" ht="30" hidden="1" outlineLevel="2">
      <c r="B393" s="198" t="s">
        <v>37</v>
      </c>
      <c r="C393" s="191" t="s">
        <v>263</v>
      </c>
      <c r="D393" s="194"/>
      <c r="E393" s="205"/>
      <c r="F393" s="199"/>
      <c r="G393" s="199"/>
      <c r="H393" s="205"/>
    </row>
    <row r="394" spans="1:8" ht="28.5" outlineLevel="1" collapsed="1">
      <c r="A394" s="187">
        <v>1</v>
      </c>
      <c r="B394" s="203" t="s">
        <v>128</v>
      </c>
      <c r="C394" s="191">
        <f t="shared" ref="C394:D394" si="38">SUBTOTAL(9,C385:C393)</f>
        <v>0</v>
      </c>
      <c r="D394" s="201">
        <f t="shared" si="38"/>
        <v>1320</v>
      </c>
      <c r="E394" s="202">
        <f>SUBTOTAL(9,E385:E393)</f>
        <v>309</v>
      </c>
      <c r="F394" s="202">
        <f>SUBTOTAL(9,F385:F393)</f>
        <v>342</v>
      </c>
      <c r="G394" s="202">
        <f>SUBTOTAL(9,G385:G393)</f>
        <v>305</v>
      </c>
      <c r="H394" s="201">
        <f>SUBTOTAL(9,H385:H393)</f>
        <v>364</v>
      </c>
    </row>
    <row r="395" spans="1:8" ht="15" hidden="1" customHeight="1" outlineLevel="2">
      <c r="B395" s="198" t="s">
        <v>38</v>
      </c>
      <c r="C395" s="191" t="s">
        <v>255</v>
      </c>
      <c r="D395" s="194">
        <v>1</v>
      </c>
      <c r="E395" s="205"/>
      <c r="F395" s="199">
        <v>1</v>
      </c>
      <c r="G395" s="199"/>
      <c r="H395" s="205"/>
    </row>
    <row r="396" spans="1:8" ht="30" hidden="1" outlineLevel="2">
      <c r="B396" s="196" t="s">
        <v>38</v>
      </c>
      <c r="C396" s="218" t="s">
        <v>256</v>
      </c>
      <c r="D396" s="194">
        <v>146</v>
      </c>
      <c r="E396" s="207">
        <v>45</v>
      </c>
      <c r="F396" s="197">
        <v>101</v>
      </c>
      <c r="G396" s="197"/>
      <c r="H396" s="207"/>
    </row>
    <row r="397" spans="1:8" ht="30" hidden="1" outlineLevel="2">
      <c r="B397" s="198" t="s">
        <v>38</v>
      </c>
      <c r="C397" s="191" t="s">
        <v>257</v>
      </c>
      <c r="D397" s="194"/>
      <c r="E397" s="199"/>
      <c r="F397" s="199"/>
      <c r="G397" s="199"/>
      <c r="H397" s="205"/>
    </row>
    <row r="398" spans="1:8" ht="30" hidden="1" outlineLevel="2">
      <c r="B398" s="193" t="s">
        <v>38</v>
      </c>
      <c r="C398" s="219" t="s">
        <v>258</v>
      </c>
      <c r="D398" s="194"/>
      <c r="E398" s="195"/>
      <c r="F398" s="195"/>
      <c r="G398" s="195"/>
      <c r="H398" s="194"/>
    </row>
    <row r="399" spans="1:8" ht="30" hidden="1" outlineLevel="2">
      <c r="B399" s="198" t="s">
        <v>38</v>
      </c>
      <c r="C399" s="191" t="s">
        <v>259</v>
      </c>
      <c r="D399" s="194"/>
      <c r="E399" s="199"/>
      <c r="F399" s="199"/>
      <c r="G399" s="199"/>
      <c r="H399" s="205"/>
    </row>
    <row r="400" spans="1:8" ht="30" hidden="1" outlineLevel="2">
      <c r="B400" s="198" t="s">
        <v>38</v>
      </c>
      <c r="C400" s="191" t="s">
        <v>260</v>
      </c>
      <c r="D400" s="194"/>
      <c r="E400" s="199"/>
      <c r="F400" s="199"/>
      <c r="G400" s="199"/>
      <c r="H400" s="205"/>
    </row>
    <row r="401" spans="1:8" ht="30" hidden="1" outlineLevel="2">
      <c r="B401" s="198" t="s">
        <v>38</v>
      </c>
      <c r="C401" s="191" t="s">
        <v>261</v>
      </c>
      <c r="D401" s="194"/>
      <c r="E401" s="199"/>
      <c r="F401" s="199"/>
      <c r="G401" s="199"/>
      <c r="H401" s="205"/>
    </row>
    <row r="402" spans="1:8" ht="30" hidden="1" outlineLevel="2">
      <c r="B402" s="198" t="s">
        <v>38</v>
      </c>
      <c r="C402" s="191" t="s">
        <v>262</v>
      </c>
      <c r="D402" s="194"/>
      <c r="E402" s="199"/>
      <c r="F402" s="199"/>
      <c r="G402" s="199"/>
      <c r="H402" s="205"/>
    </row>
    <row r="403" spans="1:8" ht="30" hidden="1" outlineLevel="2">
      <c r="B403" s="198" t="s">
        <v>38</v>
      </c>
      <c r="C403" s="191" t="s">
        <v>263</v>
      </c>
      <c r="D403" s="194"/>
      <c r="E403" s="199"/>
      <c r="F403" s="199"/>
      <c r="G403" s="199"/>
      <c r="H403" s="205"/>
    </row>
    <row r="404" spans="1:8" ht="28.5" outlineLevel="1" collapsed="1">
      <c r="A404" s="187">
        <v>1</v>
      </c>
      <c r="B404" s="203" t="s">
        <v>285</v>
      </c>
      <c r="C404" s="191">
        <f t="shared" ref="C404:D404" si="39">SUBTOTAL(9,C395:C403)</f>
        <v>0</v>
      </c>
      <c r="D404" s="201">
        <f t="shared" si="39"/>
        <v>147</v>
      </c>
      <c r="E404" s="202">
        <f>SUBTOTAL(9,E395:E403)</f>
        <v>45</v>
      </c>
      <c r="F404" s="202">
        <f>SUBTOTAL(9,F395:F403)</f>
        <v>102</v>
      </c>
      <c r="G404" s="202">
        <f>SUBTOTAL(9,G395:G403)</f>
        <v>0</v>
      </c>
      <c r="H404" s="201">
        <f>SUBTOTAL(9,H395:H403)</f>
        <v>0</v>
      </c>
    </row>
    <row r="405" spans="1:8" ht="15" hidden="1" customHeight="1" outlineLevel="2">
      <c r="B405" s="223" t="s">
        <v>111</v>
      </c>
      <c r="C405" s="191" t="s">
        <v>255</v>
      </c>
      <c r="D405" s="194">
        <v>7</v>
      </c>
      <c r="E405" s="205"/>
      <c r="F405" s="199"/>
      <c r="G405" s="199">
        <v>0</v>
      </c>
      <c r="H405" s="205">
        <v>7</v>
      </c>
    </row>
    <row r="406" spans="1:8" hidden="1" outlineLevel="2">
      <c r="B406" s="223" t="s">
        <v>111</v>
      </c>
      <c r="C406" s="218" t="s">
        <v>256</v>
      </c>
      <c r="D406" s="194">
        <v>558</v>
      </c>
      <c r="E406" s="207"/>
      <c r="F406" s="197"/>
      <c r="G406" s="197">
        <v>75</v>
      </c>
      <c r="H406" s="207">
        <v>483</v>
      </c>
    </row>
    <row r="407" spans="1:8" hidden="1" outlineLevel="2">
      <c r="B407" s="223" t="s">
        <v>111</v>
      </c>
      <c r="C407" s="191" t="s">
        <v>257</v>
      </c>
      <c r="D407" s="194"/>
      <c r="E407" s="199"/>
      <c r="F407" s="199"/>
      <c r="G407" s="199"/>
      <c r="H407" s="205"/>
    </row>
    <row r="408" spans="1:8" hidden="1" outlineLevel="2">
      <c r="B408" s="223" t="s">
        <v>111</v>
      </c>
      <c r="C408" s="219" t="s">
        <v>258</v>
      </c>
      <c r="D408" s="194"/>
      <c r="E408" s="195"/>
      <c r="F408" s="195"/>
      <c r="G408" s="195"/>
      <c r="H408" s="194"/>
    </row>
    <row r="409" spans="1:8" hidden="1" outlineLevel="2">
      <c r="B409" s="223" t="s">
        <v>111</v>
      </c>
      <c r="C409" s="191" t="s">
        <v>259</v>
      </c>
      <c r="D409" s="194"/>
      <c r="E409" s="199"/>
      <c r="F409" s="199"/>
      <c r="G409" s="199"/>
      <c r="H409" s="205"/>
    </row>
    <row r="410" spans="1:8" hidden="1" outlineLevel="2">
      <c r="B410" s="223" t="s">
        <v>111</v>
      </c>
      <c r="C410" s="191" t="s">
        <v>260</v>
      </c>
      <c r="D410" s="194"/>
      <c r="E410" s="199"/>
      <c r="F410" s="199"/>
      <c r="G410" s="199"/>
      <c r="H410" s="205"/>
    </row>
    <row r="411" spans="1:8" hidden="1" outlineLevel="2">
      <c r="B411" s="223" t="s">
        <v>111</v>
      </c>
      <c r="C411" s="191" t="s">
        <v>261</v>
      </c>
      <c r="D411" s="194"/>
      <c r="E411" s="199"/>
      <c r="F411" s="199"/>
      <c r="G411" s="199"/>
      <c r="H411" s="205"/>
    </row>
    <row r="412" spans="1:8" hidden="1" outlineLevel="2">
      <c r="B412" s="223" t="s">
        <v>111</v>
      </c>
      <c r="C412" s="191" t="s">
        <v>262</v>
      </c>
      <c r="D412" s="194"/>
      <c r="E412" s="199"/>
      <c r="F412" s="199"/>
      <c r="G412" s="199"/>
      <c r="H412" s="205"/>
    </row>
    <row r="413" spans="1:8" hidden="1" outlineLevel="2">
      <c r="B413" s="223" t="s">
        <v>111</v>
      </c>
      <c r="C413" s="191" t="s">
        <v>263</v>
      </c>
      <c r="D413" s="194"/>
      <c r="E413" s="199"/>
      <c r="F413" s="199"/>
      <c r="G413" s="199"/>
      <c r="H413" s="205"/>
    </row>
    <row r="414" spans="1:8" outlineLevel="1" collapsed="1">
      <c r="A414" s="187">
        <v>1</v>
      </c>
      <c r="B414" s="224" t="s">
        <v>286</v>
      </c>
      <c r="C414" s="191">
        <f t="shared" ref="C414:D414" si="40">SUBTOTAL(9,C405:C413)</f>
        <v>0</v>
      </c>
      <c r="D414" s="201">
        <f t="shared" si="40"/>
        <v>565</v>
      </c>
      <c r="E414" s="202">
        <f>SUBTOTAL(9,E405:E413)</f>
        <v>0</v>
      </c>
      <c r="F414" s="202">
        <f>SUBTOTAL(9,F405:F413)</f>
        <v>0</v>
      </c>
      <c r="G414" s="202">
        <f>SUBTOTAL(9,G405:G413)</f>
        <v>75</v>
      </c>
      <c r="H414" s="201">
        <f>SUBTOTAL(9,H405:H413)</f>
        <v>490</v>
      </c>
    </row>
    <row r="415" spans="1:8" ht="15" hidden="1" customHeight="1" outlineLevel="2">
      <c r="B415" s="204" t="s">
        <v>219</v>
      </c>
      <c r="C415" s="191" t="s">
        <v>255</v>
      </c>
      <c r="D415" s="194"/>
      <c r="E415" s="199"/>
      <c r="F415" s="199"/>
      <c r="G415" s="199"/>
      <c r="H415" s="205"/>
    </row>
    <row r="416" spans="1:8" ht="30" hidden="1" outlineLevel="2">
      <c r="B416" s="206" t="s">
        <v>219</v>
      </c>
      <c r="C416" s="218" t="s">
        <v>256</v>
      </c>
      <c r="D416" s="194">
        <v>200</v>
      </c>
      <c r="E416" s="197">
        <v>30</v>
      </c>
      <c r="F416" s="197">
        <v>59</v>
      </c>
      <c r="G416" s="197">
        <v>24</v>
      </c>
      <c r="H416" s="207">
        <v>87</v>
      </c>
    </row>
    <row r="417" spans="1:8" ht="30" hidden="1" outlineLevel="2">
      <c r="B417" s="204" t="s">
        <v>219</v>
      </c>
      <c r="C417" s="191" t="s">
        <v>257</v>
      </c>
      <c r="D417" s="194"/>
      <c r="E417" s="199"/>
      <c r="F417" s="199"/>
      <c r="G417" s="199"/>
      <c r="H417" s="205"/>
    </row>
    <row r="418" spans="1:8" ht="30" hidden="1" outlineLevel="2">
      <c r="B418" s="208" t="s">
        <v>219</v>
      </c>
      <c r="C418" s="219" t="s">
        <v>258</v>
      </c>
      <c r="D418" s="194"/>
      <c r="E418" s="195"/>
      <c r="F418" s="195"/>
      <c r="G418" s="195"/>
      <c r="H418" s="194"/>
    </row>
    <row r="419" spans="1:8" ht="30" hidden="1" outlineLevel="2">
      <c r="B419" s="204" t="s">
        <v>219</v>
      </c>
      <c r="C419" s="191" t="s">
        <v>259</v>
      </c>
      <c r="D419" s="194"/>
      <c r="E419" s="199"/>
      <c r="F419" s="199"/>
      <c r="G419" s="199"/>
      <c r="H419" s="205"/>
    </row>
    <row r="420" spans="1:8" ht="30" hidden="1" outlineLevel="2">
      <c r="B420" s="204" t="s">
        <v>219</v>
      </c>
      <c r="C420" s="191" t="s">
        <v>260</v>
      </c>
      <c r="D420" s="194"/>
      <c r="E420" s="199"/>
      <c r="F420" s="199"/>
      <c r="G420" s="199"/>
      <c r="H420" s="205"/>
    </row>
    <row r="421" spans="1:8" ht="30" hidden="1" outlineLevel="2">
      <c r="B421" s="204" t="s">
        <v>219</v>
      </c>
      <c r="C421" s="191" t="s">
        <v>261</v>
      </c>
      <c r="D421" s="194"/>
      <c r="E421" s="199"/>
      <c r="F421" s="199"/>
      <c r="G421" s="199"/>
      <c r="H421" s="205"/>
    </row>
    <row r="422" spans="1:8" ht="30" hidden="1" outlineLevel="2">
      <c r="B422" s="204" t="s">
        <v>219</v>
      </c>
      <c r="C422" s="191" t="s">
        <v>262</v>
      </c>
      <c r="D422" s="194"/>
      <c r="E422" s="199"/>
      <c r="F422" s="199"/>
      <c r="G422" s="199"/>
      <c r="H422" s="205"/>
    </row>
    <row r="423" spans="1:8" ht="30" hidden="1" outlineLevel="2">
      <c r="B423" s="204" t="s">
        <v>219</v>
      </c>
      <c r="C423" s="191" t="s">
        <v>263</v>
      </c>
      <c r="D423" s="194"/>
      <c r="E423" s="199"/>
      <c r="F423" s="199"/>
      <c r="G423" s="199"/>
      <c r="H423" s="205"/>
    </row>
    <row r="424" spans="1:8" ht="28.5" outlineLevel="1" collapsed="1">
      <c r="A424" s="187">
        <v>1</v>
      </c>
      <c r="B424" s="209" t="s">
        <v>220</v>
      </c>
      <c r="C424" s="191">
        <f t="shared" ref="C424:D424" si="41">SUBTOTAL(9,C415:C423)</f>
        <v>0</v>
      </c>
      <c r="D424" s="201">
        <f t="shared" si="41"/>
        <v>200</v>
      </c>
      <c r="E424" s="202">
        <f>SUBTOTAL(9,E415:E423)</f>
        <v>30</v>
      </c>
      <c r="F424" s="202">
        <f>SUBTOTAL(9,F415:F423)</f>
        <v>59</v>
      </c>
      <c r="G424" s="202">
        <f>SUBTOTAL(9,G415:G423)</f>
        <v>24</v>
      </c>
      <c r="H424" s="201">
        <f>SUBTOTAL(9,H415:H423)</f>
        <v>87</v>
      </c>
    </row>
    <row r="425" spans="1:8" ht="15" hidden="1" customHeight="1" outlineLevel="2">
      <c r="B425" s="204" t="s">
        <v>41</v>
      </c>
      <c r="C425" s="191" t="s">
        <v>255</v>
      </c>
      <c r="D425" s="194">
        <v>43</v>
      </c>
      <c r="E425" s="199">
        <v>3</v>
      </c>
      <c r="F425" s="199">
        <v>5</v>
      </c>
      <c r="G425" s="199">
        <v>17</v>
      </c>
      <c r="H425" s="205">
        <v>18</v>
      </c>
    </row>
    <row r="426" spans="1:8" ht="30" hidden="1" outlineLevel="2">
      <c r="B426" s="206" t="s">
        <v>41</v>
      </c>
      <c r="C426" s="218" t="s">
        <v>256</v>
      </c>
      <c r="D426" s="194"/>
      <c r="E426" s="197"/>
      <c r="F426" s="197"/>
      <c r="G426" s="197"/>
      <c r="H426" s="207"/>
    </row>
    <row r="427" spans="1:8" ht="30" hidden="1" outlineLevel="2">
      <c r="B427" s="204" t="s">
        <v>41</v>
      </c>
      <c r="C427" s="191" t="s">
        <v>257</v>
      </c>
      <c r="D427" s="194">
        <v>18</v>
      </c>
      <c r="E427" s="199">
        <v>3</v>
      </c>
      <c r="F427" s="199">
        <v>3</v>
      </c>
      <c r="G427" s="199">
        <v>6</v>
      </c>
      <c r="H427" s="205">
        <v>6</v>
      </c>
    </row>
    <row r="428" spans="1:8" ht="30" hidden="1" outlineLevel="2">
      <c r="B428" s="208" t="s">
        <v>41</v>
      </c>
      <c r="C428" s="219" t="s">
        <v>258</v>
      </c>
      <c r="D428" s="194"/>
      <c r="E428" s="195"/>
      <c r="F428" s="195"/>
      <c r="G428" s="195"/>
      <c r="H428" s="194"/>
    </row>
    <row r="429" spans="1:8" ht="30" hidden="1" outlineLevel="2">
      <c r="B429" s="204" t="s">
        <v>41</v>
      </c>
      <c r="C429" s="191" t="s">
        <v>259</v>
      </c>
      <c r="D429" s="194">
        <v>98</v>
      </c>
      <c r="E429" s="199">
        <v>7</v>
      </c>
      <c r="F429" s="199">
        <v>27</v>
      </c>
      <c r="G429" s="199">
        <v>29</v>
      </c>
      <c r="H429" s="205">
        <v>35</v>
      </c>
    </row>
    <row r="430" spans="1:8" ht="30" hidden="1" outlineLevel="2">
      <c r="B430" s="204" t="s">
        <v>41</v>
      </c>
      <c r="C430" s="191" t="s">
        <v>260</v>
      </c>
      <c r="D430" s="194"/>
      <c r="E430" s="199"/>
      <c r="F430" s="199"/>
      <c r="G430" s="199"/>
      <c r="H430" s="205"/>
    </row>
    <row r="431" spans="1:8" ht="30" hidden="1" outlineLevel="2">
      <c r="B431" s="204" t="s">
        <v>41</v>
      </c>
      <c r="C431" s="191" t="s">
        <v>261</v>
      </c>
      <c r="D431" s="194">
        <v>8</v>
      </c>
      <c r="E431" s="199"/>
      <c r="F431" s="199">
        <v>1</v>
      </c>
      <c r="G431" s="199">
        <v>3</v>
      </c>
      <c r="H431" s="205">
        <v>4</v>
      </c>
    </row>
    <row r="432" spans="1:8" ht="30" hidden="1" outlineLevel="2">
      <c r="B432" s="204" t="s">
        <v>41</v>
      </c>
      <c r="C432" s="191" t="s">
        <v>262</v>
      </c>
      <c r="D432" s="194"/>
      <c r="E432" s="199"/>
      <c r="F432" s="199"/>
      <c r="G432" s="199"/>
      <c r="H432" s="205"/>
    </row>
    <row r="433" spans="1:8" ht="30" hidden="1" outlineLevel="2">
      <c r="B433" s="204" t="s">
        <v>41</v>
      </c>
      <c r="C433" s="191" t="s">
        <v>263</v>
      </c>
      <c r="D433" s="194"/>
      <c r="E433" s="199"/>
      <c r="F433" s="199"/>
      <c r="G433" s="199"/>
      <c r="H433" s="205"/>
    </row>
    <row r="434" spans="1:8" ht="28.5" outlineLevel="1" collapsed="1">
      <c r="A434" s="187">
        <v>1</v>
      </c>
      <c r="B434" s="225" t="s">
        <v>129</v>
      </c>
      <c r="C434" s="191">
        <f t="shared" ref="C434:D434" si="42">SUBTOTAL(9,C425:C433)</f>
        <v>0</v>
      </c>
      <c r="D434" s="201">
        <f t="shared" si="42"/>
        <v>167</v>
      </c>
      <c r="E434" s="202">
        <f>SUBTOTAL(9,E425:E433)</f>
        <v>13</v>
      </c>
      <c r="F434" s="202">
        <f>SUBTOTAL(9,F425:F433)</f>
        <v>36</v>
      </c>
      <c r="G434" s="202">
        <f>SUBTOTAL(9,G425:G433)</f>
        <v>55</v>
      </c>
      <c r="H434" s="201">
        <f>SUBTOTAL(9,H425:H433)</f>
        <v>63</v>
      </c>
    </row>
    <row r="435" spans="1:8">
      <c r="A435" s="187">
        <v>1</v>
      </c>
      <c r="B435" s="209" t="s">
        <v>130</v>
      </c>
      <c r="C435" s="191">
        <f t="shared" ref="C435:D435" si="43">SUBTOTAL(9,C5:C433)</f>
        <v>0</v>
      </c>
      <c r="D435" s="210">
        <f t="shared" si="43"/>
        <v>41475</v>
      </c>
      <c r="E435" s="202">
        <f>SUBTOTAL(9,E5:E433)</f>
        <v>9032</v>
      </c>
      <c r="F435" s="202">
        <f>SUBTOTAL(9,F5:F433)</f>
        <v>10617</v>
      </c>
      <c r="G435" s="202">
        <f>SUBTOTAL(9,G5:G433)</f>
        <v>8026</v>
      </c>
      <c r="H435" s="201">
        <f>SUBTOTAL(9,H5:H433)</f>
        <v>13800</v>
      </c>
    </row>
    <row r="438" spans="1:8">
      <c r="D438" s="227"/>
      <c r="E438" s="227"/>
      <c r="F438" s="227"/>
      <c r="G438" s="227"/>
      <c r="H438" s="227"/>
    </row>
    <row r="441" spans="1:8" s="233" customFormat="1">
      <c r="A441" s="228"/>
      <c r="B441" s="229" t="s">
        <v>287</v>
      </c>
      <c r="C441" s="230"/>
      <c r="D441" s="192">
        <v>31</v>
      </c>
      <c r="E441" s="231"/>
      <c r="F441" s="231"/>
      <c r="G441" s="231"/>
      <c r="H441" s="232"/>
    </row>
    <row r="442" spans="1:8" s="233" customFormat="1">
      <c r="A442" s="228"/>
      <c r="B442" s="234" t="s">
        <v>51</v>
      </c>
      <c r="C442" s="230"/>
      <c r="D442" s="192">
        <f>D441+D435</f>
        <v>41506</v>
      </c>
      <c r="E442" s="231"/>
      <c r="F442" s="231"/>
      <c r="G442" s="231"/>
      <c r="H442" s="232"/>
    </row>
    <row r="443" spans="1:8" s="233" customFormat="1">
      <c r="A443" s="228"/>
      <c r="B443" s="235"/>
      <c r="C443" s="178"/>
      <c r="D443" s="236"/>
      <c r="E443" s="231"/>
      <c r="F443" s="231"/>
      <c r="G443" s="231"/>
      <c r="H443" s="232"/>
    </row>
    <row r="444" spans="1:8" s="241" customFormat="1" ht="16.5" customHeight="1" thickBot="1">
      <c r="A444" s="237"/>
      <c r="B444" s="235"/>
      <c r="C444" s="174"/>
      <c r="D444" s="238"/>
      <c r="E444" s="239"/>
      <c r="F444" s="239"/>
      <c r="G444" s="239"/>
      <c r="H444" s="240"/>
    </row>
    <row r="445" spans="1:8" s="233" customFormat="1" thickBot="1">
      <c r="A445" s="228"/>
      <c r="B445" s="242" t="s">
        <v>132</v>
      </c>
      <c r="C445" s="243"/>
      <c r="D445" s="244">
        <v>35627</v>
      </c>
      <c r="E445" s="239"/>
      <c r="F445" s="239"/>
      <c r="G445" s="239"/>
      <c r="H445" s="232"/>
    </row>
    <row r="446" spans="1:8" s="233" customFormat="1">
      <c r="A446" s="228"/>
      <c r="B446" s="141"/>
      <c r="C446" s="178"/>
      <c r="D446" s="231"/>
      <c r="E446" s="231"/>
      <c r="F446" s="231"/>
      <c r="G446" s="231"/>
      <c r="H446" s="232"/>
    </row>
    <row r="447" spans="1:8" s="233" customFormat="1">
      <c r="A447" s="228"/>
      <c r="B447" s="229"/>
      <c r="C447" s="119"/>
      <c r="D447" s="245">
        <f t="shared" ref="D447" si="44">D445-D442</f>
        <v>-5879</v>
      </c>
      <c r="E447" s="186"/>
      <c r="F447" s="186"/>
      <c r="G447" s="186"/>
      <c r="H447" s="232"/>
    </row>
  </sheetData>
  <autoFilter ref="A4:H434"/>
  <mergeCells count="1">
    <mergeCell ref="B2:H2"/>
  </mergeCells>
  <conditionalFormatting sqref="A1:G1 I1:XFD1048576 A2:H1048576">
    <cfRule type="expression" dxfId="1813" priority="94">
      <formula>$A1=1</formula>
    </cfRule>
  </conditionalFormatting>
  <conditionalFormatting sqref="E295:H295">
    <cfRule type="expression" dxfId="1812" priority="93">
      <formula>$A295=1</formula>
    </cfRule>
  </conditionalFormatting>
  <conditionalFormatting sqref="A441:XFD447">
    <cfRule type="expression" dxfId="1811" priority="88">
      <formula>$A441=2</formula>
    </cfRule>
    <cfRule type="expression" dxfId="1810" priority="89">
      <formula>$A441=1</formula>
    </cfRule>
  </conditionalFormatting>
  <conditionalFormatting sqref="E391:H391">
    <cfRule type="expression" dxfId="1809" priority="76">
      <formula>$A391=2</formula>
    </cfRule>
    <cfRule type="expression" dxfId="1808" priority="77">
      <formula>$A391=1</formula>
    </cfRule>
  </conditionalFormatting>
  <conditionalFormatting sqref="E391:H391">
    <cfRule type="expression" dxfId="1807" priority="74">
      <formula>$A391=2</formula>
    </cfRule>
    <cfRule type="expression" dxfId="1806" priority="75">
      <formula>$A391=1</formula>
    </cfRule>
  </conditionalFormatting>
  <conditionalFormatting sqref="H391">
    <cfRule type="expression" dxfId="1805" priority="72">
      <formula>$A391=2</formula>
    </cfRule>
    <cfRule type="expression" dxfId="1804" priority="73">
      <formula>$A391=1</formula>
    </cfRule>
  </conditionalFormatting>
  <conditionalFormatting sqref="E391:G391">
    <cfRule type="expression" dxfId="1803" priority="70">
      <formula>$A391=2</formula>
    </cfRule>
    <cfRule type="expression" dxfId="1802" priority="71">
      <formula>$A391=1</formula>
    </cfRule>
  </conditionalFormatting>
  <conditionalFormatting sqref="E391:H391">
    <cfRule type="expression" dxfId="1801" priority="68">
      <formula>$A391=2</formula>
    </cfRule>
    <cfRule type="expression" dxfId="1800" priority="69">
      <formula>$A391=1</formula>
    </cfRule>
  </conditionalFormatting>
  <conditionalFormatting sqref="E391:H391">
    <cfRule type="expression" dxfId="1799" priority="66">
      <formula>$A391=2</formula>
    </cfRule>
    <cfRule type="expression" dxfId="1798" priority="67">
      <formula>$A391=1</formula>
    </cfRule>
  </conditionalFormatting>
  <conditionalFormatting sqref="D295">
    <cfRule type="expression" dxfId="1797" priority="59">
      <formula>$A295=1</formula>
    </cfRule>
  </conditionalFormatting>
  <conditionalFormatting sqref="E295">
    <cfRule type="expression" dxfId="1796" priority="53">
      <formula>$A295=1</formula>
    </cfRule>
  </conditionalFormatting>
  <conditionalFormatting sqref="B441:C445">
    <cfRule type="expression" dxfId="1795" priority="20">
      <formula>$A441=2</formula>
    </cfRule>
    <cfRule type="expression" dxfId="1794" priority="21">
      <formula>$A441=1</formula>
    </cfRule>
  </conditionalFormatting>
  <conditionalFormatting sqref="C447:D447">
    <cfRule type="expression" dxfId="1793" priority="18">
      <formula>$A447=2</formula>
    </cfRule>
    <cfRule type="expression" dxfId="1792" priority="19">
      <formula>$A447=1</formula>
    </cfRule>
  </conditionalFormatting>
  <conditionalFormatting sqref="B441:C445 B447:C447">
    <cfRule type="expression" dxfId="1791" priority="15">
      <formula>$B441=3</formula>
    </cfRule>
    <cfRule type="expression" dxfId="1790" priority="16">
      <formula>$B441=2</formula>
    </cfRule>
    <cfRule type="expression" dxfId="1789" priority="17">
      <formula>$B441=1</formula>
    </cfRule>
  </conditionalFormatting>
  <conditionalFormatting sqref="B441:C445 B447:C447">
    <cfRule type="expression" dxfId="1788" priority="11">
      <formula>$A441=4</formula>
    </cfRule>
    <cfRule type="expression" dxfId="1787" priority="12">
      <formula>$A441=3</formula>
    </cfRule>
    <cfRule type="expression" dxfId="1786" priority="13">
      <formula>$A441=2</formula>
    </cfRule>
    <cfRule type="expression" dxfId="1785" priority="14">
      <formula>$A441=1</formula>
    </cfRule>
  </conditionalFormatting>
  <conditionalFormatting sqref="H1">
    <cfRule type="expression" dxfId="1784" priority="1">
      <formula>$A1=3</formula>
    </cfRule>
    <cfRule type="expression" dxfId="1783" priority="2">
      <formula>$A1=2</formula>
    </cfRule>
    <cfRule type="expression" dxfId="1782" priority="3">
      <formula>$A1=1</formula>
    </cfRule>
  </conditionalFormatting>
  <pageMargins left="0.31496062992125984" right="0.31496062992125984" top="0.15748031496062992" bottom="0.15748031496062992" header="0.31496062992125984" footer="0.31496062992125984"/>
  <pageSetup paperSize="9" scale="69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52"/>
  <sheetViews>
    <sheetView view="pageBreakPreview" zoomScale="60" workbookViewId="0">
      <pane xSplit="3" ySplit="4" topLeftCell="D5" activePane="bottomRight" state="frozen"/>
      <selection activeCell="AO48" sqref="AO48"/>
      <selection pane="topRight" activeCell="AO48" sqref="AO48"/>
      <selection pane="bottomLeft" activeCell="AO48" sqref="AO48"/>
      <selection pane="bottomRight" activeCell="E28" sqref="E28"/>
    </sheetView>
  </sheetViews>
  <sheetFormatPr defaultRowHeight="15"/>
  <cols>
    <col min="1" max="1" width="4.7109375" style="179" hidden="1" customWidth="1"/>
    <col min="2" max="2" width="58.140625" style="179" customWidth="1"/>
    <col min="3" max="3" width="14.5703125" style="179" customWidth="1"/>
    <col min="4" max="16384" width="9.140625" style="179"/>
  </cols>
  <sheetData>
    <row r="1" spans="2:47" ht="20.25">
      <c r="AU1" s="58"/>
    </row>
    <row r="2" spans="2:47" ht="132" customHeight="1">
      <c r="B2" s="285" t="s">
        <v>243</v>
      </c>
      <c r="C2" s="285"/>
      <c r="D2" s="285"/>
      <c r="E2" s="285"/>
      <c r="F2" s="285"/>
      <c r="G2" s="285"/>
      <c r="I2" s="180"/>
    </row>
    <row r="3" spans="2:47" ht="40.5" customHeight="1"/>
    <row r="4" spans="2:47" ht="195">
      <c r="B4" s="248" t="s">
        <v>244</v>
      </c>
      <c r="C4" s="181" t="s">
        <v>245</v>
      </c>
      <c r="D4" s="151" t="s">
        <v>69</v>
      </c>
      <c r="E4" s="151" t="s">
        <v>71</v>
      </c>
      <c r="F4" s="151" t="s">
        <v>246</v>
      </c>
      <c r="G4" s="151" t="s">
        <v>73</v>
      </c>
      <c r="H4" s="151" t="s">
        <v>74</v>
      </c>
      <c r="I4" s="151" t="s">
        <v>8</v>
      </c>
      <c r="J4" s="151" t="s">
        <v>75</v>
      </c>
      <c r="K4" s="151" t="s">
        <v>76</v>
      </c>
      <c r="L4" s="151" t="s">
        <v>77</v>
      </c>
      <c r="M4" s="151" t="s">
        <v>62</v>
      </c>
      <c r="N4" s="151" t="s">
        <v>78</v>
      </c>
      <c r="O4" s="151" t="s">
        <v>79</v>
      </c>
      <c r="P4" s="151" t="s">
        <v>80</v>
      </c>
      <c r="Q4" s="151" t="s">
        <v>81</v>
      </c>
      <c r="R4" s="151" t="s">
        <v>82</v>
      </c>
      <c r="S4" s="151" t="s">
        <v>83</v>
      </c>
      <c r="T4" s="151" t="s">
        <v>84</v>
      </c>
      <c r="U4" s="151" t="s">
        <v>85</v>
      </c>
      <c r="V4" s="151" t="s">
        <v>13</v>
      </c>
      <c r="W4" s="151" t="s">
        <v>86</v>
      </c>
      <c r="X4" s="151" t="s">
        <v>14</v>
      </c>
      <c r="Y4" s="151" t="s">
        <v>87</v>
      </c>
      <c r="Z4" s="151" t="s">
        <v>15</v>
      </c>
      <c r="AA4" s="151" t="s">
        <v>88</v>
      </c>
      <c r="AB4" s="151" t="s">
        <v>89</v>
      </c>
      <c r="AC4" s="151" t="s">
        <v>90</v>
      </c>
      <c r="AD4" s="151" t="s">
        <v>19</v>
      </c>
      <c r="AE4" s="151" t="s">
        <v>92</v>
      </c>
      <c r="AF4" s="151" t="s">
        <v>93</v>
      </c>
      <c r="AG4" s="151" t="s">
        <v>238</v>
      </c>
      <c r="AH4" s="151" t="s">
        <v>247</v>
      </c>
      <c r="AI4" s="151" t="s">
        <v>96</v>
      </c>
      <c r="AJ4" s="151" t="s">
        <v>111</v>
      </c>
      <c r="AK4" s="151" t="s">
        <v>239</v>
      </c>
      <c r="AL4" s="151" t="s">
        <v>248</v>
      </c>
      <c r="AM4" s="151" t="s">
        <v>233</v>
      </c>
      <c r="AN4" s="151" t="s">
        <v>249</v>
      </c>
      <c r="AO4" s="151" t="s">
        <v>235</v>
      </c>
      <c r="AP4" s="151" t="s">
        <v>236</v>
      </c>
      <c r="AQ4" s="151" t="s">
        <v>106</v>
      </c>
      <c r="AR4" s="151" t="s">
        <v>104</v>
      </c>
      <c r="AS4" s="151" t="s">
        <v>105</v>
      </c>
      <c r="AT4" s="151" t="s">
        <v>59</v>
      </c>
      <c r="AU4" s="151" t="s">
        <v>28</v>
      </c>
    </row>
    <row r="5" spans="2:47" ht="36" customHeight="1">
      <c r="B5" s="156" t="s">
        <v>69</v>
      </c>
      <c r="C5" s="157">
        <v>146</v>
      </c>
      <c r="D5" s="158">
        <v>146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</row>
    <row r="6" spans="2:47" ht="36" customHeight="1">
      <c r="B6" s="156" t="s">
        <v>71</v>
      </c>
      <c r="C6" s="157">
        <v>31</v>
      </c>
      <c r="D6" s="158"/>
      <c r="E6" s="158">
        <v>31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</row>
    <row r="7" spans="2:47" ht="36" customHeight="1">
      <c r="B7" s="156" t="s">
        <v>246</v>
      </c>
      <c r="C7" s="157">
        <v>98</v>
      </c>
      <c r="D7" s="158"/>
      <c r="E7" s="158"/>
      <c r="F7" s="158">
        <v>98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</row>
    <row r="8" spans="2:47" ht="36" customHeight="1">
      <c r="B8" s="156" t="s">
        <v>74</v>
      </c>
      <c r="C8" s="157">
        <v>341</v>
      </c>
      <c r="D8" s="158"/>
      <c r="E8" s="158"/>
      <c r="F8" s="158"/>
      <c r="G8" s="158">
        <v>200</v>
      </c>
      <c r="H8" s="158">
        <v>91</v>
      </c>
      <c r="I8" s="158"/>
      <c r="J8" s="158"/>
      <c r="K8" s="158"/>
      <c r="L8" s="158"/>
      <c r="M8" s="158"/>
      <c r="N8" s="158"/>
      <c r="O8" s="158"/>
      <c r="P8" s="158">
        <v>50</v>
      </c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</row>
    <row r="9" spans="2:47" ht="36" customHeight="1">
      <c r="B9" s="156" t="s">
        <v>8</v>
      </c>
      <c r="C9" s="157">
        <v>1672</v>
      </c>
      <c r="D9" s="158"/>
      <c r="E9" s="158"/>
      <c r="F9" s="158"/>
      <c r="G9" s="158"/>
      <c r="H9" s="158"/>
      <c r="I9" s="158">
        <v>1667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>
        <v>5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</row>
    <row r="10" spans="2:47" ht="36" customHeight="1">
      <c r="B10" s="156" t="s">
        <v>75</v>
      </c>
      <c r="C10" s="157">
        <v>332</v>
      </c>
      <c r="D10" s="158"/>
      <c r="E10" s="158"/>
      <c r="F10" s="158"/>
      <c r="G10" s="158"/>
      <c r="H10" s="158"/>
      <c r="I10" s="158"/>
      <c r="J10" s="158">
        <v>332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</row>
    <row r="11" spans="2:47" ht="36" customHeight="1">
      <c r="B11" s="156" t="s">
        <v>76</v>
      </c>
      <c r="C11" s="157">
        <v>105</v>
      </c>
      <c r="D11" s="158"/>
      <c r="E11" s="158"/>
      <c r="F11" s="158"/>
      <c r="G11" s="158"/>
      <c r="H11" s="158"/>
      <c r="I11" s="158"/>
      <c r="J11" s="158"/>
      <c r="K11" s="158">
        <v>105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</row>
    <row r="12" spans="2:47" ht="36" customHeight="1">
      <c r="B12" s="156" t="s">
        <v>77</v>
      </c>
      <c r="C12" s="157">
        <v>1200</v>
      </c>
      <c r="D12" s="158"/>
      <c r="E12" s="158"/>
      <c r="F12" s="158"/>
      <c r="G12" s="158"/>
      <c r="H12" s="158"/>
      <c r="I12" s="158"/>
      <c r="J12" s="158"/>
      <c r="K12" s="158"/>
      <c r="L12" s="158">
        <v>1200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</row>
    <row r="13" spans="2:47" ht="36" customHeight="1">
      <c r="B13" s="156" t="s">
        <v>62</v>
      </c>
      <c r="C13" s="157">
        <v>171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>
        <v>171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</row>
    <row r="14" spans="2:47" ht="36" customHeight="1">
      <c r="B14" s="156" t="s">
        <v>78</v>
      </c>
      <c r="C14" s="157">
        <v>954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>
        <v>954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</row>
    <row r="15" spans="2:47" ht="36" customHeight="1">
      <c r="B15" s="156" t="s">
        <v>250</v>
      </c>
      <c r="C15" s="157">
        <v>450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>
        <v>450</v>
      </c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</row>
    <row r="16" spans="2:47" ht="36" customHeight="1">
      <c r="B16" s="156" t="s">
        <v>81</v>
      </c>
      <c r="C16" s="157">
        <v>587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>
        <v>587</v>
      </c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</row>
    <row r="17" spans="1:47" ht="36" customHeight="1">
      <c r="B17" s="156" t="s">
        <v>83</v>
      </c>
      <c r="C17" s="157">
        <v>999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>
        <v>999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</row>
    <row r="18" spans="1:47" ht="36" customHeight="1">
      <c r="B18" s="156" t="s">
        <v>84</v>
      </c>
      <c r="C18" s="157">
        <v>303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>
        <v>303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</row>
    <row r="19" spans="1:47" ht="36" customHeight="1">
      <c r="B19" s="156" t="s">
        <v>85</v>
      </c>
      <c r="C19" s="157">
        <v>204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>
        <v>204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</row>
    <row r="20" spans="1:47" ht="36" customHeight="1">
      <c r="B20" s="156" t="s">
        <v>13</v>
      </c>
      <c r="C20" s="157">
        <v>1106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>
        <v>1106</v>
      </c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</row>
    <row r="21" spans="1:47" ht="36" customHeight="1">
      <c r="B21" s="156" t="s">
        <v>86</v>
      </c>
      <c r="C21" s="157">
        <v>678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>
        <v>678</v>
      </c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</row>
    <row r="22" spans="1:47" ht="36" customHeight="1">
      <c r="B22" s="156" t="s">
        <v>14</v>
      </c>
      <c r="C22" s="157">
        <v>1077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>
        <v>1077</v>
      </c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</row>
    <row r="23" spans="1:47" ht="36" customHeight="1">
      <c r="B23" s="156" t="s">
        <v>87</v>
      </c>
      <c r="C23" s="157">
        <v>315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>
        <v>315</v>
      </c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</row>
    <row r="24" spans="1:47" ht="36" customHeight="1">
      <c r="B24" s="156" t="s">
        <v>15</v>
      </c>
      <c r="C24" s="157">
        <v>554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>
        <v>524</v>
      </c>
      <c r="AA24" s="158"/>
      <c r="AB24" s="158">
        <v>30</v>
      </c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</row>
    <row r="25" spans="1:47" ht="36" customHeight="1">
      <c r="B25" s="156" t="s">
        <v>88</v>
      </c>
      <c r="C25" s="157">
        <v>283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>
        <v>283</v>
      </c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</row>
    <row r="26" spans="1:47" ht="36" customHeight="1">
      <c r="B26" s="156" t="s">
        <v>89</v>
      </c>
      <c r="C26" s="157">
        <v>149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>
        <v>149</v>
      </c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</row>
    <row r="27" spans="1:47" ht="36" customHeight="1">
      <c r="B27" s="156" t="s">
        <v>90</v>
      </c>
      <c r="C27" s="157">
        <v>901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>
        <v>901</v>
      </c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</row>
    <row r="28" spans="1:47" ht="36" customHeight="1">
      <c r="A28" s="179">
        <v>1</v>
      </c>
      <c r="B28" s="166" t="s">
        <v>91</v>
      </c>
      <c r="C28" s="113">
        <f t="shared" ref="C28:AU28" si="0">SUM(C5:C27)</f>
        <v>12656</v>
      </c>
      <c r="D28" s="113">
        <f t="shared" si="0"/>
        <v>146</v>
      </c>
      <c r="E28" s="113">
        <f t="shared" si="0"/>
        <v>31</v>
      </c>
      <c r="F28" s="113">
        <f t="shared" si="0"/>
        <v>98</v>
      </c>
      <c r="G28" s="113">
        <f t="shared" si="0"/>
        <v>200</v>
      </c>
      <c r="H28" s="113">
        <f t="shared" si="0"/>
        <v>91</v>
      </c>
      <c r="I28" s="113">
        <f t="shared" si="0"/>
        <v>1667</v>
      </c>
      <c r="J28" s="113">
        <f t="shared" si="0"/>
        <v>332</v>
      </c>
      <c r="K28" s="113">
        <f t="shared" si="0"/>
        <v>105</v>
      </c>
      <c r="L28" s="113">
        <f t="shared" si="0"/>
        <v>1200</v>
      </c>
      <c r="M28" s="113">
        <f t="shared" si="0"/>
        <v>171</v>
      </c>
      <c r="N28" s="113">
        <f t="shared" si="0"/>
        <v>954</v>
      </c>
      <c r="O28" s="113">
        <f t="shared" si="0"/>
        <v>450</v>
      </c>
      <c r="P28" s="113">
        <f t="shared" si="0"/>
        <v>50</v>
      </c>
      <c r="Q28" s="113">
        <f t="shared" si="0"/>
        <v>587</v>
      </c>
      <c r="R28" s="113">
        <f t="shared" si="0"/>
        <v>0</v>
      </c>
      <c r="S28" s="113">
        <f t="shared" si="0"/>
        <v>999</v>
      </c>
      <c r="T28" s="113">
        <f t="shared" si="0"/>
        <v>303</v>
      </c>
      <c r="U28" s="113">
        <f t="shared" si="0"/>
        <v>204</v>
      </c>
      <c r="V28" s="113">
        <f t="shared" si="0"/>
        <v>1106</v>
      </c>
      <c r="W28" s="113">
        <f t="shared" si="0"/>
        <v>683</v>
      </c>
      <c r="X28" s="113">
        <f t="shared" si="0"/>
        <v>1077</v>
      </c>
      <c r="Y28" s="113">
        <f t="shared" si="0"/>
        <v>315</v>
      </c>
      <c r="Z28" s="113">
        <f t="shared" si="0"/>
        <v>524</v>
      </c>
      <c r="AA28" s="113">
        <f t="shared" si="0"/>
        <v>283</v>
      </c>
      <c r="AB28" s="113">
        <f t="shared" si="0"/>
        <v>179</v>
      </c>
      <c r="AC28" s="113">
        <f t="shared" si="0"/>
        <v>901</v>
      </c>
      <c r="AD28" s="113">
        <f t="shared" si="0"/>
        <v>0</v>
      </c>
      <c r="AE28" s="113">
        <f t="shared" si="0"/>
        <v>0</v>
      </c>
      <c r="AF28" s="113">
        <f t="shared" si="0"/>
        <v>0</v>
      </c>
      <c r="AG28" s="113">
        <f t="shared" si="0"/>
        <v>0</v>
      </c>
      <c r="AH28" s="113">
        <f t="shared" si="0"/>
        <v>0</v>
      </c>
      <c r="AI28" s="113">
        <f t="shared" si="0"/>
        <v>0</v>
      </c>
      <c r="AJ28" s="113">
        <f t="shared" si="0"/>
        <v>0</v>
      </c>
      <c r="AK28" s="113">
        <f t="shared" si="0"/>
        <v>0</v>
      </c>
      <c r="AL28" s="113">
        <f t="shared" si="0"/>
        <v>0</v>
      </c>
      <c r="AM28" s="113">
        <f t="shared" si="0"/>
        <v>0</v>
      </c>
      <c r="AN28" s="113">
        <f t="shared" si="0"/>
        <v>0</v>
      </c>
      <c r="AO28" s="113">
        <f t="shared" si="0"/>
        <v>0</v>
      </c>
      <c r="AP28" s="113">
        <f t="shared" si="0"/>
        <v>0</v>
      </c>
      <c r="AQ28" s="113">
        <f t="shared" si="0"/>
        <v>0</v>
      </c>
      <c r="AR28" s="113">
        <f t="shared" si="0"/>
        <v>0</v>
      </c>
      <c r="AS28" s="113">
        <f t="shared" si="0"/>
        <v>0</v>
      </c>
      <c r="AT28" s="113">
        <f t="shared" si="0"/>
        <v>0</v>
      </c>
      <c r="AU28" s="113">
        <f t="shared" si="0"/>
        <v>0</v>
      </c>
    </row>
    <row r="29" spans="1:47" ht="36" customHeight="1">
      <c r="B29" s="156" t="s">
        <v>19</v>
      </c>
      <c r="C29" s="157">
        <v>3532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>
        <f>3160+60</f>
        <v>3220</v>
      </c>
      <c r="AE29" s="158"/>
      <c r="AF29" s="158"/>
      <c r="AG29" s="158">
        <v>15</v>
      </c>
      <c r="AH29" s="158">
        <v>297</v>
      </c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</row>
    <row r="30" spans="1:47" ht="36" customHeight="1">
      <c r="B30" s="156" t="s">
        <v>92</v>
      </c>
      <c r="C30" s="157">
        <v>1152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>
        <v>1152</v>
      </c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</row>
    <row r="31" spans="1:47" ht="36" customHeight="1">
      <c r="B31" s="156" t="s">
        <v>93</v>
      </c>
      <c r="C31" s="157">
        <v>1644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>
        <v>50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>
        <v>1534</v>
      </c>
      <c r="AG31" s="158">
        <v>60</v>
      </c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</row>
    <row r="32" spans="1:47" ht="36" customHeight="1">
      <c r="B32" s="156" t="s">
        <v>238</v>
      </c>
      <c r="C32" s="157">
        <v>1489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>
        <v>1439</v>
      </c>
      <c r="AH32" s="158">
        <v>50</v>
      </c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</row>
    <row r="33" spans="1:47" ht="36" customHeight="1">
      <c r="B33" s="156" t="s">
        <v>96</v>
      </c>
      <c r="C33" s="157">
        <v>243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>
        <v>15</v>
      </c>
      <c r="AH33" s="158"/>
      <c r="AI33" s="158">
        <f>281-53</f>
        <v>228</v>
      </c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</row>
    <row r="34" spans="1:47" ht="36" customHeight="1">
      <c r="B34" s="156" t="s">
        <v>239</v>
      </c>
      <c r="C34" s="157">
        <v>989</v>
      </c>
      <c r="D34" s="158"/>
      <c r="E34" s="158"/>
      <c r="F34" s="158"/>
      <c r="G34" s="158"/>
      <c r="H34" s="158"/>
      <c r="I34" s="158"/>
      <c r="J34" s="158"/>
      <c r="K34" s="158"/>
      <c r="L34" s="158">
        <v>100</v>
      </c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>
        <v>889</v>
      </c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</row>
    <row r="35" spans="1:47" ht="36" customHeight="1">
      <c r="B35" s="156" t="s">
        <v>98</v>
      </c>
      <c r="C35" s="157">
        <v>1458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>
        <v>50</v>
      </c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>
        <v>320</v>
      </c>
      <c r="AH35" s="158"/>
      <c r="AI35" s="158"/>
      <c r="AJ35" s="158"/>
      <c r="AK35" s="158"/>
      <c r="AL35" s="158">
        <f>1030+58</f>
        <v>1088</v>
      </c>
      <c r="AM35" s="158"/>
      <c r="AN35" s="158"/>
      <c r="AO35" s="158"/>
      <c r="AP35" s="158"/>
      <c r="AQ35" s="158"/>
      <c r="AR35" s="158"/>
      <c r="AS35" s="158"/>
      <c r="AT35" s="158"/>
      <c r="AU35" s="158"/>
    </row>
    <row r="36" spans="1:47" ht="36" customHeight="1">
      <c r="B36" s="156" t="s">
        <v>233</v>
      </c>
      <c r="C36" s="157">
        <v>216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>
        <f>192+24</f>
        <v>216</v>
      </c>
      <c r="AN36" s="158"/>
      <c r="AO36" s="158"/>
      <c r="AP36" s="158"/>
      <c r="AQ36" s="158"/>
      <c r="AR36" s="158"/>
      <c r="AS36" s="158"/>
      <c r="AT36" s="158"/>
      <c r="AU36" s="158"/>
    </row>
    <row r="37" spans="1:47" ht="36" customHeight="1">
      <c r="B37" s="156" t="s">
        <v>251</v>
      </c>
      <c r="C37" s="157">
        <v>425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>
        <v>25</v>
      </c>
      <c r="AH37" s="158"/>
      <c r="AI37" s="158"/>
      <c r="AJ37" s="158"/>
      <c r="AK37" s="158"/>
      <c r="AL37" s="158"/>
      <c r="AM37" s="158"/>
      <c r="AN37" s="158">
        <v>400</v>
      </c>
      <c r="AO37" s="158"/>
      <c r="AP37" s="158"/>
      <c r="AQ37" s="158"/>
      <c r="AR37" s="158"/>
      <c r="AS37" s="158"/>
      <c r="AT37" s="158"/>
      <c r="AU37" s="158"/>
    </row>
    <row r="38" spans="1:47" ht="36" customHeight="1">
      <c r="A38" s="179">
        <v>1</v>
      </c>
      <c r="B38" s="166" t="s">
        <v>101</v>
      </c>
      <c r="C38" s="113">
        <f t="shared" ref="C38:AU38" si="1">SUM(C29:C37)</f>
        <v>11148</v>
      </c>
      <c r="D38" s="113">
        <f t="shared" si="1"/>
        <v>0</v>
      </c>
      <c r="E38" s="113">
        <f t="shared" si="1"/>
        <v>0</v>
      </c>
      <c r="F38" s="113">
        <f t="shared" si="1"/>
        <v>0</v>
      </c>
      <c r="G38" s="113">
        <f t="shared" si="1"/>
        <v>0</v>
      </c>
      <c r="H38" s="113">
        <f t="shared" si="1"/>
        <v>0</v>
      </c>
      <c r="I38" s="113">
        <f t="shared" si="1"/>
        <v>0</v>
      </c>
      <c r="J38" s="113">
        <f t="shared" si="1"/>
        <v>0</v>
      </c>
      <c r="K38" s="113">
        <f t="shared" si="1"/>
        <v>0</v>
      </c>
      <c r="L38" s="113">
        <f t="shared" si="1"/>
        <v>100</v>
      </c>
      <c r="M38" s="113">
        <f t="shared" si="1"/>
        <v>0</v>
      </c>
      <c r="N38" s="113">
        <f t="shared" si="1"/>
        <v>0</v>
      </c>
      <c r="O38" s="113">
        <f t="shared" si="1"/>
        <v>0</v>
      </c>
      <c r="P38" s="113">
        <f t="shared" si="1"/>
        <v>50</v>
      </c>
      <c r="Q38" s="113">
        <f t="shared" si="1"/>
        <v>0</v>
      </c>
      <c r="R38" s="113">
        <f t="shared" si="1"/>
        <v>50</v>
      </c>
      <c r="S38" s="113">
        <f t="shared" si="1"/>
        <v>0</v>
      </c>
      <c r="T38" s="113">
        <f t="shared" si="1"/>
        <v>0</v>
      </c>
      <c r="U38" s="113">
        <f t="shared" si="1"/>
        <v>0</v>
      </c>
      <c r="V38" s="113">
        <f t="shared" si="1"/>
        <v>0</v>
      </c>
      <c r="W38" s="113">
        <f t="shared" si="1"/>
        <v>0</v>
      </c>
      <c r="X38" s="113">
        <f t="shared" si="1"/>
        <v>0</v>
      </c>
      <c r="Y38" s="113">
        <f t="shared" si="1"/>
        <v>0</v>
      </c>
      <c r="Z38" s="113">
        <f t="shared" si="1"/>
        <v>0</v>
      </c>
      <c r="AA38" s="113">
        <f t="shared" si="1"/>
        <v>0</v>
      </c>
      <c r="AB38" s="113">
        <f t="shared" si="1"/>
        <v>0</v>
      </c>
      <c r="AC38" s="113">
        <f t="shared" si="1"/>
        <v>0</v>
      </c>
      <c r="AD38" s="113">
        <f t="shared" si="1"/>
        <v>3220</v>
      </c>
      <c r="AE38" s="113">
        <f t="shared" si="1"/>
        <v>1152</v>
      </c>
      <c r="AF38" s="113">
        <f t="shared" si="1"/>
        <v>1534</v>
      </c>
      <c r="AG38" s="113">
        <f t="shared" si="1"/>
        <v>1874</v>
      </c>
      <c r="AH38" s="113">
        <f t="shared" si="1"/>
        <v>347</v>
      </c>
      <c r="AI38" s="113">
        <f t="shared" si="1"/>
        <v>228</v>
      </c>
      <c r="AJ38" s="113">
        <f t="shared" si="1"/>
        <v>0</v>
      </c>
      <c r="AK38" s="113">
        <f t="shared" si="1"/>
        <v>889</v>
      </c>
      <c r="AL38" s="113">
        <f t="shared" si="1"/>
        <v>1088</v>
      </c>
      <c r="AM38" s="113">
        <f t="shared" si="1"/>
        <v>216</v>
      </c>
      <c r="AN38" s="113">
        <f t="shared" si="1"/>
        <v>400</v>
      </c>
      <c r="AO38" s="113">
        <f t="shared" si="1"/>
        <v>0</v>
      </c>
      <c r="AP38" s="113">
        <f t="shared" si="1"/>
        <v>0</v>
      </c>
      <c r="AQ38" s="113">
        <f t="shared" si="1"/>
        <v>0</v>
      </c>
      <c r="AR38" s="113">
        <f t="shared" si="1"/>
        <v>0</v>
      </c>
      <c r="AS38" s="113">
        <f t="shared" si="1"/>
        <v>0</v>
      </c>
      <c r="AT38" s="113">
        <f t="shared" si="1"/>
        <v>0</v>
      </c>
      <c r="AU38" s="113">
        <f t="shared" si="1"/>
        <v>0</v>
      </c>
    </row>
    <row r="39" spans="1:47" ht="36" customHeight="1">
      <c r="B39" s="156" t="s">
        <v>106</v>
      </c>
      <c r="C39" s="157">
        <v>2493</v>
      </c>
      <c r="D39" s="158">
        <v>15</v>
      </c>
      <c r="E39" s="158"/>
      <c r="F39" s="158"/>
      <c r="G39" s="158">
        <v>15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>
        <v>2463</v>
      </c>
      <c r="AR39" s="158"/>
      <c r="AS39" s="158"/>
      <c r="AT39" s="158"/>
      <c r="AU39" s="158"/>
    </row>
    <row r="40" spans="1:47" ht="36" customHeight="1">
      <c r="B40" s="156" t="s">
        <v>104</v>
      </c>
      <c r="C40" s="157">
        <v>1129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>
        <v>1129</v>
      </c>
      <c r="AS40" s="158"/>
      <c r="AT40" s="158"/>
      <c r="AU40" s="158"/>
    </row>
    <row r="41" spans="1:47" ht="36" customHeight="1">
      <c r="B41" s="156" t="s">
        <v>105</v>
      </c>
      <c r="C41" s="157">
        <v>1295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>
        <v>50</v>
      </c>
      <c r="AS41" s="158">
        <v>1245</v>
      </c>
      <c r="AT41" s="158"/>
      <c r="AU41" s="158"/>
    </row>
    <row r="42" spans="1:47" ht="36" customHeight="1">
      <c r="B42" s="156" t="s">
        <v>59</v>
      </c>
      <c r="C42" s="157">
        <v>3898</v>
      </c>
      <c r="D42" s="158">
        <v>20</v>
      </c>
      <c r="E42" s="158">
        <v>4</v>
      </c>
      <c r="F42" s="158"/>
      <c r="G42" s="158">
        <v>50</v>
      </c>
      <c r="H42" s="158"/>
      <c r="I42" s="158"/>
      <c r="J42" s="158"/>
      <c r="K42" s="158"/>
      <c r="L42" s="158"/>
      <c r="M42" s="158"/>
      <c r="N42" s="158"/>
      <c r="O42" s="158">
        <v>35</v>
      </c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>
        <v>5</v>
      </c>
      <c r="AA42" s="158"/>
      <c r="AB42" s="158">
        <v>15</v>
      </c>
      <c r="AC42" s="158">
        <v>24</v>
      </c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>
        <v>415</v>
      </c>
      <c r="AP42" s="158">
        <v>507</v>
      </c>
      <c r="AQ42" s="158">
        <v>120</v>
      </c>
      <c r="AR42" s="158">
        <v>165</v>
      </c>
      <c r="AS42" s="158">
        <v>100</v>
      </c>
      <c r="AT42" s="158">
        <v>2438</v>
      </c>
      <c r="AU42" s="158"/>
    </row>
    <row r="43" spans="1:47" ht="36" customHeight="1">
      <c r="B43" s="156" t="s">
        <v>28</v>
      </c>
      <c r="C43" s="157">
        <v>5794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>
        <v>5794</v>
      </c>
    </row>
    <row r="44" spans="1:47" ht="36" customHeight="1">
      <c r="A44" s="179">
        <v>1</v>
      </c>
      <c r="B44" s="166" t="s">
        <v>107</v>
      </c>
      <c r="C44" s="113">
        <f t="shared" ref="C44:AU44" si="2">SUM(C39:C43)</f>
        <v>14609</v>
      </c>
      <c r="D44" s="113">
        <f t="shared" si="2"/>
        <v>35</v>
      </c>
      <c r="E44" s="113">
        <f t="shared" si="2"/>
        <v>4</v>
      </c>
      <c r="F44" s="113">
        <f t="shared" si="2"/>
        <v>0</v>
      </c>
      <c r="G44" s="113">
        <f t="shared" si="2"/>
        <v>65</v>
      </c>
      <c r="H44" s="113">
        <f t="shared" si="2"/>
        <v>0</v>
      </c>
      <c r="I44" s="113">
        <f t="shared" si="2"/>
        <v>0</v>
      </c>
      <c r="J44" s="113">
        <f t="shared" si="2"/>
        <v>0</v>
      </c>
      <c r="K44" s="113">
        <f t="shared" si="2"/>
        <v>0</v>
      </c>
      <c r="L44" s="113">
        <f t="shared" si="2"/>
        <v>0</v>
      </c>
      <c r="M44" s="113">
        <f t="shared" si="2"/>
        <v>0</v>
      </c>
      <c r="N44" s="113">
        <f t="shared" si="2"/>
        <v>0</v>
      </c>
      <c r="O44" s="113">
        <f t="shared" si="2"/>
        <v>35</v>
      </c>
      <c r="P44" s="113">
        <f t="shared" si="2"/>
        <v>0</v>
      </c>
      <c r="Q44" s="113">
        <f t="shared" si="2"/>
        <v>0</v>
      </c>
      <c r="R44" s="113">
        <f t="shared" si="2"/>
        <v>0</v>
      </c>
      <c r="S44" s="113">
        <f t="shared" si="2"/>
        <v>0</v>
      </c>
      <c r="T44" s="113">
        <f t="shared" si="2"/>
        <v>0</v>
      </c>
      <c r="U44" s="113">
        <f t="shared" si="2"/>
        <v>0</v>
      </c>
      <c r="V44" s="113">
        <f t="shared" si="2"/>
        <v>0</v>
      </c>
      <c r="W44" s="113">
        <f t="shared" si="2"/>
        <v>0</v>
      </c>
      <c r="X44" s="113">
        <f t="shared" si="2"/>
        <v>0</v>
      </c>
      <c r="Y44" s="113">
        <f t="shared" si="2"/>
        <v>0</v>
      </c>
      <c r="Z44" s="113">
        <f t="shared" si="2"/>
        <v>5</v>
      </c>
      <c r="AA44" s="113">
        <f t="shared" si="2"/>
        <v>0</v>
      </c>
      <c r="AB44" s="113">
        <f t="shared" si="2"/>
        <v>15</v>
      </c>
      <c r="AC44" s="113">
        <f t="shared" si="2"/>
        <v>24</v>
      </c>
      <c r="AD44" s="113">
        <f t="shared" si="2"/>
        <v>0</v>
      </c>
      <c r="AE44" s="113">
        <f t="shared" si="2"/>
        <v>0</v>
      </c>
      <c r="AF44" s="113">
        <f t="shared" si="2"/>
        <v>0</v>
      </c>
      <c r="AG44" s="113">
        <f t="shared" si="2"/>
        <v>0</v>
      </c>
      <c r="AH44" s="113">
        <f t="shared" si="2"/>
        <v>0</v>
      </c>
      <c r="AI44" s="113">
        <f t="shared" si="2"/>
        <v>0</v>
      </c>
      <c r="AJ44" s="113">
        <f t="shared" si="2"/>
        <v>0</v>
      </c>
      <c r="AK44" s="113">
        <f t="shared" si="2"/>
        <v>0</v>
      </c>
      <c r="AL44" s="113">
        <f t="shared" si="2"/>
        <v>0</v>
      </c>
      <c r="AM44" s="113">
        <f t="shared" si="2"/>
        <v>0</v>
      </c>
      <c r="AN44" s="113">
        <f t="shared" si="2"/>
        <v>0</v>
      </c>
      <c r="AO44" s="113">
        <f t="shared" si="2"/>
        <v>415</v>
      </c>
      <c r="AP44" s="113">
        <f t="shared" si="2"/>
        <v>507</v>
      </c>
      <c r="AQ44" s="113">
        <f t="shared" si="2"/>
        <v>2583</v>
      </c>
      <c r="AR44" s="113">
        <f t="shared" si="2"/>
        <v>1344</v>
      </c>
      <c r="AS44" s="113">
        <f t="shared" si="2"/>
        <v>1345</v>
      </c>
      <c r="AT44" s="113">
        <f t="shared" si="2"/>
        <v>2438</v>
      </c>
      <c r="AU44" s="113">
        <f t="shared" si="2"/>
        <v>5794</v>
      </c>
    </row>
    <row r="45" spans="1:47" ht="36" customHeight="1">
      <c r="B45" s="156" t="s">
        <v>35</v>
      </c>
      <c r="C45" s="157">
        <v>663</v>
      </c>
      <c r="D45" s="158"/>
      <c r="E45" s="158"/>
      <c r="F45" s="158">
        <v>40</v>
      </c>
      <c r="G45" s="158"/>
      <c r="H45" s="158">
        <v>10</v>
      </c>
      <c r="I45" s="158"/>
      <c r="J45" s="158">
        <v>10</v>
      </c>
      <c r="K45" s="158">
        <v>212</v>
      </c>
      <c r="L45" s="158">
        <v>5</v>
      </c>
      <c r="M45" s="158">
        <v>95</v>
      </c>
      <c r="N45" s="158">
        <v>5</v>
      </c>
      <c r="O45" s="158">
        <v>10</v>
      </c>
      <c r="P45" s="158">
        <v>30</v>
      </c>
      <c r="Q45" s="158">
        <v>3</v>
      </c>
      <c r="R45" s="158">
        <v>100</v>
      </c>
      <c r="S45" s="158">
        <v>2</v>
      </c>
      <c r="T45" s="158">
        <v>10</v>
      </c>
      <c r="U45" s="158">
        <v>70</v>
      </c>
      <c r="V45" s="158">
        <v>15</v>
      </c>
      <c r="W45" s="158">
        <v>5</v>
      </c>
      <c r="X45" s="158"/>
      <c r="Y45" s="158"/>
      <c r="Z45" s="158"/>
      <c r="AA45" s="158">
        <v>20</v>
      </c>
      <c r="AB45" s="158">
        <v>10</v>
      </c>
      <c r="AC45" s="158"/>
      <c r="AD45" s="158"/>
      <c r="AE45" s="158">
        <v>1</v>
      </c>
      <c r="AF45" s="158"/>
      <c r="AG45" s="158"/>
      <c r="AH45" s="158">
        <v>10</v>
      </c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</row>
    <row r="46" spans="1:47" ht="36" customHeight="1">
      <c r="B46" s="156" t="s">
        <v>37</v>
      </c>
      <c r="C46" s="157">
        <v>1320</v>
      </c>
      <c r="D46" s="158">
        <v>23</v>
      </c>
      <c r="E46" s="158">
        <v>2</v>
      </c>
      <c r="F46" s="158"/>
      <c r="G46" s="158">
        <v>50</v>
      </c>
      <c r="H46" s="158"/>
      <c r="I46" s="158"/>
      <c r="J46" s="158"/>
      <c r="K46" s="158"/>
      <c r="L46" s="158"/>
      <c r="M46" s="158"/>
      <c r="N46" s="158"/>
      <c r="O46" s="158">
        <v>12</v>
      </c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>
        <v>22</v>
      </c>
      <c r="AA46" s="158"/>
      <c r="AB46" s="158">
        <v>32</v>
      </c>
      <c r="AC46" s="158">
        <v>12</v>
      </c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>
        <v>70</v>
      </c>
      <c r="AR46" s="158">
        <v>130</v>
      </c>
      <c r="AS46" s="158">
        <v>925</v>
      </c>
      <c r="AT46" s="158">
        <v>42</v>
      </c>
      <c r="AU46" s="158"/>
    </row>
    <row r="47" spans="1:47" ht="36" customHeight="1">
      <c r="B47" s="156" t="s">
        <v>38</v>
      </c>
      <c r="C47" s="157">
        <v>147</v>
      </c>
      <c r="D47" s="158"/>
      <c r="E47" s="158"/>
      <c r="F47" s="158">
        <v>15</v>
      </c>
      <c r="G47" s="158"/>
      <c r="H47" s="158">
        <v>5</v>
      </c>
      <c r="I47" s="158"/>
      <c r="J47" s="158">
        <v>5</v>
      </c>
      <c r="K47" s="158">
        <v>5</v>
      </c>
      <c r="L47" s="158">
        <v>5</v>
      </c>
      <c r="M47" s="158"/>
      <c r="N47" s="158">
        <v>5</v>
      </c>
      <c r="O47" s="158"/>
      <c r="P47" s="158">
        <v>3</v>
      </c>
      <c r="Q47" s="158"/>
      <c r="R47" s="158">
        <v>5</v>
      </c>
      <c r="S47" s="158"/>
      <c r="T47" s="158"/>
      <c r="U47" s="158"/>
      <c r="V47" s="158">
        <v>5</v>
      </c>
      <c r="W47" s="158">
        <v>2</v>
      </c>
      <c r="X47" s="158"/>
      <c r="Y47" s="158">
        <v>5</v>
      </c>
      <c r="Z47" s="158"/>
      <c r="AA47" s="158">
        <v>5</v>
      </c>
      <c r="AB47" s="158"/>
      <c r="AC47" s="158"/>
      <c r="AD47" s="158"/>
      <c r="AE47" s="158"/>
      <c r="AF47" s="158">
        <v>8</v>
      </c>
      <c r="AG47" s="158">
        <v>8</v>
      </c>
      <c r="AH47" s="158">
        <v>8</v>
      </c>
      <c r="AI47" s="183">
        <v>53</v>
      </c>
      <c r="AJ47" s="158"/>
      <c r="AK47" s="158"/>
      <c r="AL47" s="158">
        <v>5</v>
      </c>
      <c r="AM47" s="158"/>
      <c r="AN47" s="158"/>
      <c r="AO47" s="158"/>
      <c r="AP47" s="158"/>
      <c r="AQ47" s="158"/>
      <c r="AR47" s="158"/>
      <c r="AS47" s="158"/>
      <c r="AT47" s="158"/>
      <c r="AU47" s="158"/>
    </row>
    <row r="48" spans="1:47" ht="32.25" customHeight="1">
      <c r="B48" s="182" t="s">
        <v>111</v>
      </c>
      <c r="C48" s="157">
        <v>565</v>
      </c>
      <c r="D48" s="158"/>
      <c r="E48" s="158"/>
      <c r="F48" s="158">
        <v>15</v>
      </c>
      <c r="G48" s="158"/>
      <c r="H48" s="158">
        <v>5</v>
      </c>
      <c r="I48" s="158"/>
      <c r="J48" s="158">
        <v>25</v>
      </c>
      <c r="K48" s="158">
        <v>10</v>
      </c>
      <c r="L48" s="158">
        <v>45</v>
      </c>
      <c r="M48" s="158"/>
      <c r="N48" s="158">
        <v>10</v>
      </c>
      <c r="O48" s="158"/>
      <c r="P48" s="158">
        <v>7</v>
      </c>
      <c r="Q48" s="158"/>
      <c r="R48" s="158">
        <v>25</v>
      </c>
      <c r="S48" s="158"/>
      <c r="T48" s="158"/>
      <c r="U48" s="158"/>
      <c r="V48" s="158">
        <v>45</v>
      </c>
      <c r="W48" s="158">
        <v>3</v>
      </c>
      <c r="X48" s="158"/>
      <c r="Y48" s="158">
        <v>10</v>
      </c>
      <c r="Z48" s="158"/>
      <c r="AA48" s="158">
        <v>20</v>
      </c>
      <c r="AB48" s="158"/>
      <c r="AC48" s="158"/>
      <c r="AD48" s="158"/>
      <c r="AE48" s="158"/>
      <c r="AF48" s="158">
        <v>42</v>
      </c>
      <c r="AG48" s="158">
        <v>32</v>
      </c>
      <c r="AH48" s="158">
        <v>3</v>
      </c>
      <c r="AI48" s="158"/>
      <c r="AJ48" s="158">
        <f>448-200</f>
        <v>248</v>
      </c>
      <c r="AK48" s="158"/>
      <c r="AL48" s="158">
        <v>20</v>
      </c>
      <c r="AM48" s="158"/>
      <c r="AN48" s="158"/>
      <c r="AO48" s="158"/>
      <c r="AP48" s="158"/>
      <c r="AQ48" s="158"/>
      <c r="AR48" s="158"/>
      <c r="AS48" s="158"/>
      <c r="AT48" s="158"/>
      <c r="AU48" s="158"/>
    </row>
    <row r="49" spans="1:47" ht="36" customHeight="1">
      <c r="B49" s="156" t="s">
        <v>219</v>
      </c>
      <c r="C49" s="157">
        <v>200</v>
      </c>
      <c r="D49" s="158">
        <v>15</v>
      </c>
      <c r="E49" s="158"/>
      <c r="F49" s="158"/>
      <c r="G49" s="158">
        <v>10</v>
      </c>
      <c r="H49" s="158"/>
      <c r="I49" s="158"/>
      <c r="J49" s="158"/>
      <c r="K49" s="158"/>
      <c r="L49" s="158"/>
      <c r="M49" s="158"/>
      <c r="N49" s="158"/>
      <c r="O49" s="158">
        <v>10</v>
      </c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>
        <v>5</v>
      </c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>
        <v>80</v>
      </c>
      <c r="AP49" s="158">
        <v>80</v>
      </c>
      <c r="AQ49" s="158"/>
      <c r="AR49" s="158"/>
      <c r="AS49" s="158"/>
      <c r="AT49" s="158"/>
      <c r="AU49" s="158"/>
    </row>
    <row r="50" spans="1:47" ht="36" customHeight="1">
      <c r="B50" s="156" t="s">
        <v>252</v>
      </c>
      <c r="C50" s="157">
        <v>167</v>
      </c>
      <c r="D50" s="158">
        <v>12</v>
      </c>
      <c r="E50" s="158"/>
      <c r="F50" s="158"/>
      <c r="G50" s="158"/>
      <c r="H50" s="183"/>
      <c r="I50" s="158"/>
      <c r="J50" s="158">
        <v>50</v>
      </c>
      <c r="K50" s="158">
        <v>40</v>
      </c>
      <c r="L50" s="183"/>
      <c r="M50" s="183"/>
      <c r="N50" s="183"/>
      <c r="O50" s="183"/>
      <c r="P50" s="183"/>
      <c r="Q50" s="183"/>
      <c r="R50" s="158">
        <v>49</v>
      </c>
      <c r="S50" s="158"/>
      <c r="T50" s="158"/>
      <c r="U50" s="158">
        <v>5</v>
      </c>
      <c r="V50" s="183"/>
      <c r="W50" s="183"/>
      <c r="X50" s="183"/>
      <c r="Y50" s="183"/>
      <c r="Z50" s="158"/>
      <c r="AA50" s="183"/>
      <c r="AB50" s="158"/>
      <c r="AC50" s="158">
        <v>5</v>
      </c>
      <c r="AD50" s="183"/>
      <c r="AE50" s="183"/>
      <c r="AF50" s="158">
        <v>6</v>
      </c>
      <c r="AG50" s="183"/>
      <c r="AH50" s="158"/>
      <c r="AI50" s="158"/>
      <c r="AJ50" s="158"/>
      <c r="AK50" s="183"/>
      <c r="AL50" s="183"/>
      <c r="AM50" s="158"/>
      <c r="AN50" s="158"/>
      <c r="AO50" s="158"/>
      <c r="AP50" s="158"/>
      <c r="AQ50" s="158"/>
      <c r="AR50" s="158"/>
      <c r="AS50" s="158"/>
      <c r="AT50" s="158"/>
      <c r="AU50" s="158"/>
    </row>
    <row r="51" spans="1:47" ht="36" customHeight="1">
      <c r="A51" s="179">
        <v>1</v>
      </c>
      <c r="B51" s="156"/>
      <c r="C51" s="113">
        <f t="shared" ref="C51:AU51" si="3">SUM(C45:C50)</f>
        <v>3062</v>
      </c>
      <c r="D51" s="113">
        <f t="shared" si="3"/>
        <v>50</v>
      </c>
      <c r="E51" s="113">
        <f t="shared" si="3"/>
        <v>2</v>
      </c>
      <c r="F51" s="113">
        <f t="shared" si="3"/>
        <v>70</v>
      </c>
      <c r="G51" s="113">
        <f t="shared" si="3"/>
        <v>60</v>
      </c>
      <c r="H51" s="113">
        <f t="shared" si="3"/>
        <v>20</v>
      </c>
      <c r="I51" s="113">
        <f t="shared" si="3"/>
        <v>0</v>
      </c>
      <c r="J51" s="113">
        <f t="shared" si="3"/>
        <v>90</v>
      </c>
      <c r="K51" s="113">
        <f t="shared" si="3"/>
        <v>267</v>
      </c>
      <c r="L51" s="113">
        <f t="shared" si="3"/>
        <v>55</v>
      </c>
      <c r="M51" s="113">
        <f t="shared" si="3"/>
        <v>95</v>
      </c>
      <c r="N51" s="113">
        <f t="shared" si="3"/>
        <v>20</v>
      </c>
      <c r="O51" s="113">
        <f t="shared" si="3"/>
        <v>32</v>
      </c>
      <c r="P51" s="113">
        <f t="shared" si="3"/>
        <v>40</v>
      </c>
      <c r="Q51" s="113">
        <f t="shared" si="3"/>
        <v>3</v>
      </c>
      <c r="R51" s="113">
        <f t="shared" si="3"/>
        <v>179</v>
      </c>
      <c r="S51" s="113">
        <f t="shared" si="3"/>
        <v>2</v>
      </c>
      <c r="T51" s="113">
        <f t="shared" si="3"/>
        <v>10</v>
      </c>
      <c r="U51" s="113">
        <f t="shared" si="3"/>
        <v>75</v>
      </c>
      <c r="V51" s="113">
        <f t="shared" si="3"/>
        <v>65</v>
      </c>
      <c r="W51" s="113">
        <f t="shared" si="3"/>
        <v>10</v>
      </c>
      <c r="X51" s="113">
        <f t="shared" si="3"/>
        <v>0</v>
      </c>
      <c r="Y51" s="113">
        <f t="shared" si="3"/>
        <v>15</v>
      </c>
      <c r="Z51" s="113">
        <f t="shared" si="3"/>
        <v>22</v>
      </c>
      <c r="AA51" s="113">
        <f t="shared" si="3"/>
        <v>45</v>
      </c>
      <c r="AB51" s="113">
        <f t="shared" si="3"/>
        <v>47</v>
      </c>
      <c r="AC51" s="113">
        <f t="shared" si="3"/>
        <v>17</v>
      </c>
      <c r="AD51" s="113">
        <f t="shared" si="3"/>
        <v>0</v>
      </c>
      <c r="AE51" s="113">
        <f t="shared" si="3"/>
        <v>1</v>
      </c>
      <c r="AF51" s="113">
        <f t="shared" si="3"/>
        <v>56</v>
      </c>
      <c r="AG51" s="113">
        <f t="shared" si="3"/>
        <v>40</v>
      </c>
      <c r="AH51" s="113">
        <f t="shared" si="3"/>
        <v>21</v>
      </c>
      <c r="AI51" s="113">
        <f t="shared" si="3"/>
        <v>53</v>
      </c>
      <c r="AJ51" s="113">
        <f t="shared" si="3"/>
        <v>248</v>
      </c>
      <c r="AK51" s="113">
        <f t="shared" si="3"/>
        <v>0</v>
      </c>
      <c r="AL51" s="113">
        <f t="shared" si="3"/>
        <v>25</v>
      </c>
      <c r="AM51" s="113">
        <f t="shared" si="3"/>
        <v>0</v>
      </c>
      <c r="AN51" s="113">
        <f t="shared" si="3"/>
        <v>0</v>
      </c>
      <c r="AO51" s="113">
        <f t="shared" si="3"/>
        <v>80</v>
      </c>
      <c r="AP51" s="113">
        <f t="shared" si="3"/>
        <v>80</v>
      </c>
      <c r="AQ51" s="113">
        <f t="shared" si="3"/>
        <v>70</v>
      </c>
      <c r="AR51" s="113">
        <f t="shared" si="3"/>
        <v>130</v>
      </c>
      <c r="AS51" s="113">
        <f t="shared" si="3"/>
        <v>925</v>
      </c>
      <c r="AT51" s="113">
        <f t="shared" si="3"/>
        <v>42</v>
      </c>
      <c r="AU51" s="113">
        <f t="shared" si="3"/>
        <v>0</v>
      </c>
    </row>
    <row r="52" spans="1:47" ht="35.25" customHeight="1">
      <c r="A52" s="179">
        <v>1</v>
      </c>
      <c r="B52" s="156" t="s">
        <v>241</v>
      </c>
      <c r="C52" s="167">
        <f t="shared" ref="C52:AU52" si="4">C51+C44+C38+C28</f>
        <v>41475</v>
      </c>
      <c r="D52" s="167">
        <f t="shared" si="4"/>
        <v>231</v>
      </c>
      <c r="E52" s="167">
        <f t="shared" si="4"/>
        <v>37</v>
      </c>
      <c r="F52" s="167">
        <f t="shared" si="4"/>
        <v>168</v>
      </c>
      <c r="G52" s="167">
        <f t="shared" si="4"/>
        <v>325</v>
      </c>
      <c r="H52" s="167">
        <f t="shared" si="4"/>
        <v>111</v>
      </c>
      <c r="I52" s="167">
        <f t="shared" si="4"/>
        <v>1667</v>
      </c>
      <c r="J52" s="167">
        <f t="shared" si="4"/>
        <v>422</v>
      </c>
      <c r="K52" s="167">
        <f t="shared" si="4"/>
        <v>372</v>
      </c>
      <c r="L52" s="167">
        <f t="shared" si="4"/>
        <v>1355</v>
      </c>
      <c r="M52" s="167">
        <f t="shared" si="4"/>
        <v>266</v>
      </c>
      <c r="N52" s="167">
        <f t="shared" si="4"/>
        <v>974</v>
      </c>
      <c r="O52" s="167">
        <f t="shared" si="4"/>
        <v>517</v>
      </c>
      <c r="P52" s="167">
        <f t="shared" si="4"/>
        <v>140</v>
      </c>
      <c r="Q52" s="167">
        <f t="shared" si="4"/>
        <v>590</v>
      </c>
      <c r="R52" s="167">
        <f t="shared" si="4"/>
        <v>229</v>
      </c>
      <c r="S52" s="167">
        <f t="shared" si="4"/>
        <v>1001</v>
      </c>
      <c r="T52" s="167">
        <f t="shared" si="4"/>
        <v>313</v>
      </c>
      <c r="U52" s="167">
        <f t="shared" si="4"/>
        <v>279</v>
      </c>
      <c r="V52" s="167">
        <f t="shared" si="4"/>
        <v>1171</v>
      </c>
      <c r="W52" s="167">
        <f t="shared" si="4"/>
        <v>693</v>
      </c>
      <c r="X52" s="167">
        <f t="shared" si="4"/>
        <v>1077</v>
      </c>
      <c r="Y52" s="167">
        <f t="shared" si="4"/>
        <v>330</v>
      </c>
      <c r="Z52" s="167">
        <f t="shared" si="4"/>
        <v>551</v>
      </c>
      <c r="AA52" s="167">
        <f t="shared" si="4"/>
        <v>328</v>
      </c>
      <c r="AB52" s="167">
        <f t="shared" si="4"/>
        <v>241</v>
      </c>
      <c r="AC52" s="167">
        <f t="shared" si="4"/>
        <v>942</v>
      </c>
      <c r="AD52" s="167">
        <f t="shared" si="4"/>
        <v>3220</v>
      </c>
      <c r="AE52" s="167">
        <f t="shared" si="4"/>
        <v>1153</v>
      </c>
      <c r="AF52" s="167">
        <f t="shared" si="4"/>
        <v>1590</v>
      </c>
      <c r="AG52" s="167">
        <f t="shared" si="4"/>
        <v>1914</v>
      </c>
      <c r="AH52" s="167">
        <f t="shared" si="4"/>
        <v>368</v>
      </c>
      <c r="AI52" s="167">
        <f t="shared" si="4"/>
        <v>281</v>
      </c>
      <c r="AJ52" s="167">
        <f t="shared" si="4"/>
        <v>248</v>
      </c>
      <c r="AK52" s="167">
        <f t="shared" si="4"/>
        <v>889</v>
      </c>
      <c r="AL52" s="167">
        <f t="shared" si="4"/>
        <v>1113</v>
      </c>
      <c r="AM52" s="167">
        <f t="shared" si="4"/>
        <v>216</v>
      </c>
      <c r="AN52" s="167">
        <f t="shared" si="4"/>
        <v>400</v>
      </c>
      <c r="AO52" s="167">
        <f t="shared" si="4"/>
        <v>495</v>
      </c>
      <c r="AP52" s="167">
        <f t="shared" si="4"/>
        <v>587</v>
      </c>
      <c r="AQ52" s="167">
        <f t="shared" si="4"/>
        <v>2653</v>
      </c>
      <c r="AR52" s="167">
        <f t="shared" si="4"/>
        <v>1474</v>
      </c>
      <c r="AS52" s="167">
        <f t="shared" si="4"/>
        <v>2270</v>
      </c>
      <c r="AT52" s="167">
        <f t="shared" si="4"/>
        <v>2480</v>
      </c>
      <c r="AU52" s="167">
        <f t="shared" si="4"/>
        <v>5794</v>
      </c>
    </row>
  </sheetData>
  <autoFilter ref="B4:AU52"/>
  <mergeCells count="1">
    <mergeCell ref="B2:G2"/>
  </mergeCells>
  <conditionalFormatting sqref="B5:B51 C4:AU52 C2:G2">
    <cfRule type="expression" dxfId="1830" priority="44" stopIfTrue="1">
      <formula>$A2=2</formula>
    </cfRule>
    <cfRule type="expression" dxfId="1829" priority="45" stopIfTrue="1">
      <formula>$A2=1</formula>
    </cfRule>
  </conditionalFormatting>
  <conditionalFormatting sqref="B2">
    <cfRule type="expression" dxfId="1828" priority="40" stopIfTrue="1">
      <formula>$A2=2</formula>
    </cfRule>
    <cfRule type="expression" dxfId="1827" priority="41" stopIfTrue="1">
      <formula>$A2=1</formula>
    </cfRule>
  </conditionalFormatting>
  <conditionalFormatting sqref="B52">
    <cfRule type="expression" dxfId="1826" priority="38" stopIfTrue="1">
      <formula>$A52=2</formula>
    </cfRule>
    <cfRule type="expression" dxfId="1825" priority="39" stopIfTrue="1">
      <formula>$A52=1</formula>
    </cfRule>
  </conditionalFormatting>
  <conditionalFormatting sqref="D52:AU52">
    <cfRule type="expression" dxfId="1824" priority="24" stopIfTrue="1">
      <formula>$A52=2</formula>
    </cfRule>
    <cfRule type="expression" dxfId="1823" priority="25" stopIfTrue="1">
      <formula>$A52=1</formula>
    </cfRule>
  </conditionalFormatting>
  <conditionalFormatting sqref="B28">
    <cfRule type="expression" dxfId="1822" priority="22">
      <formula>$A28=2</formula>
    </cfRule>
    <cfRule type="expression" dxfId="1821" priority="23">
      <formula>$A28=1</formula>
    </cfRule>
  </conditionalFormatting>
  <conditionalFormatting sqref="B38">
    <cfRule type="expression" dxfId="1820" priority="20">
      <formula>$A38=2</formula>
    </cfRule>
    <cfRule type="expression" dxfId="1819" priority="21">
      <formula>$A38=1</formula>
    </cfRule>
  </conditionalFormatting>
  <conditionalFormatting sqref="B44">
    <cfRule type="expression" dxfId="1818" priority="18">
      <formula>$A44=2</formula>
    </cfRule>
    <cfRule type="expression" dxfId="1817" priority="19">
      <formula>$A44=1</formula>
    </cfRule>
  </conditionalFormatting>
  <conditionalFormatting sqref="AU1">
    <cfRule type="expression" dxfId="1816" priority="1">
      <formula>$A1=3</formula>
    </cfRule>
    <cfRule type="expression" dxfId="1815" priority="2">
      <formula>$A1=2</formula>
    </cfRule>
    <cfRule type="expression" dxfId="1814" priority="3">
      <formula>$A1=1</formula>
    </cfRule>
  </conditionalFormatting>
  <pageMargins left="0.11811023622047245" right="0.11811023622047245" top="0.39370078740157483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0"/>
  <sheetViews>
    <sheetView zoomScale="85" zoomScaleNormal="85" zoomScaleSheetLayoutView="55" workbookViewId="0">
      <pane xSplit="3" ySplit="4" topLeftCell="D5" activePane="bottomRight" state="frozen"/>
      <selection activeCell="O470" sqref="O470"/>
      <selection pane="topRight" activeCell="O470" sqref="O470"/>
      <selection pane="bottomLeft" activeCell="O470" sqref="O470"/>
      <selection pane="bottomRight" activeCell="D710" sqref="D710:H721"/>
    </sheetView>
  </sheetViews>
  <sheetFormatPr defaultRowHeight="15.75" outlineLevelRow="2"/>
  <cols>
    <col min="1" max="1" width="4.140625" style="128" hidden="1" customWidth="1"/>
    <col min="2" max="2" width="67.28515625" style="128" customWidth="1"/>
    <col min="3" max="3" width="82.7109375" style="128" customWidth="1"/>
    <col min="4" max="4" width="16.42578125" style="127" customWidth="1"/>
    <col min="5" max="7" width="9.140625" style="128" customWidth="1"/>
    <col min="8" max="8" width="9.28515625" style="128" customWidth="1"/>
    <col min="9" max="16384" width="9.140625" style="128"/>
  </cols>
  <sheetData>
    <row r="1" spans="2:8" ht="26.25" customHeight="1">
      <c r="B1" s="250" t="s">
        <v>113</v>
      </c>
      <c r="H1" s="58"/>
    </row>
    <row r="2" spans="2:8" ht="45" customHeight="1">
      <c r="B2" s="287" t="s">
        <v>134</v>
      </c>
      <c r="C2" s="287"/>
      <c r="D2" s="287"/>
      <c r="F2" s="129"/>
      <c r="G2" s="129"/>
    </row>
    <row r="3" spans="2:8" ht="25.5" customHeight="1">
      <c r="B3" s="288"/>
      <c r="C3" s="288"/>
      <c r="D3" s="288"/>
    </row>
    <row r="4" spans="2:8" ht="63" customHeight="1">
      <c r="B4" s="251" t="s">
        <v>115</v>
      </c>
      <c r="C4" s="252" t="s">
        <v>135</v>
      </c>
      <c r="D4" s="130" t="s">
        <v>289</v>
      </c>
      <c r="E4" s="112" t="s">
        <v>3</v>
      </c>
      <c r="F4" s="112" t="s">
        <v>4</v>
      </c>
      <c r="G4" s="112" t="s">
        <v>5</v>
      </c>
      <c r="H4" s="112" t="s">
        <v>6</v>
      </c>
    </row>
    <row r="5" spans="2:8" ht="15.75" hidden="1" customHeight="1" outlineLevel="2">
      <c r="B5" s="253" t="s">
        <v>69</v>
      </c>
      <c r="C5" s="254" t="s">
        <v>136</v>
      </c>
      <c r="D5" s="131">
        <v>1394</v>
      </c>
      <c r="E5" s="132">
        <v>95</v>
      </c>
      <c r="F5" s="132">
        <v>66</v>
      </c>
      <c r="G5" s="132">
        <v>109</v>
      </c>
      <c r="H5" s="132">
        <v>1124</v>
      </c>
    </row>
    <row r="6" spans="2:8" ht="15.75" hidden="1" customHeight="1" outlineLevel="2">
      <c r="B6" s="253" t="s">
        <v>69</v>
      </c>
      <c r="C6" s="254" t="s">
        <v>137</v>
      </c>
      <c r="D6" s="131"/>
      <c r="E6" s="132"/>
      <c r="F6" s="132"/>
      <c r="G6" s="132"/>
      <c r="H6" s="132"/>
    </row>
    <row r="7" spans="2:8" ht="15.75" hidden="1" customHeight="1" outlineLevel="2">
      <c r="B7" s="253" t="s">
        <v>69</v>
      </c>
      <c r="C7" s="254" t="s">
        <v>138</v>
      </c>
      <c r="D7" s="131"/>
      <c r="E7" s="132"/>
      <c r="F7" s="132"/>
      <c r="G7" s="132"/>
      <c r="H7" s="132"/>
    </row>
    <row r="8" spans="2:8" ht="15.75" hidden="1" customHeight="1" outlineLevel="2">
      <c r="B8" s="253" t="s">
        <v>69</v>
      </c>
      <c r="C8" s="254" t="s">
        <v>139</v>
      </c>
      <c r="D8" s="131"/>
      <c r="E8" s="132"/>
      <c r="F8" s="132"/>
      <c r="G8" s="132"/>
      <c r="H8" s="132"/>
    </row>
    <row r="9" spans="2:8" ht="15.75" hidden="1" customHeight="1" outlineLevel="2">
      <c r="B9" s="253" t="s">
        <v>69</v>
      </c>
      <c r="C9" s="254" t="s">
        <v>140</v>
      </c>
      <c r="D9" s="131"/>
      <c r="E9" s="132"/>
      <c r="F9" s="132"/>
      <c r="G9" s="132"/>
      <c r="H9" s="132"/>
    </row>
    <row r="10" spans="2:8" ht="15.75" hidden="1" customHeight="1" outlineLevel="2">
      <c r="B10" s="253" t="s">
        <v>69</v>
      </c>
      <c r="C10" s="254" t="s">
        <v>141</v>
      </c>
      <c r="D10" s="131"/>
      <c r="E10" s="132"/>
      <c r="F10" s="132"/>
      <c r="G10" s="132"/>
      <c r="H10" s="132"/>
    </row>
    <row r="11" spans="2:8" ht="15.75" hidden="1" customHeight="1" outlineLevel="2">
      <c r="B11" s="253" t="s">
        <v>69</v>
      </c>
      <c r="C11" s="254" t="s">
        <v>142</v>
      </c>
      <c r="D11" s="131"/>
      <c r="E11" s="132"/>
      <c r="F11" s="132"/>
      <c r="G11" s="132"/>
      <c r="H11" s="132"/>
    </row>
    <row r="12" spans="2:8" ht="15.75" hidden="1" customHeight="1" outlineLevel="2">
      <c r="B12" s="253" t="s">
        <v>69</v>
      </c>
      <c r="C12" s="254" t="s">
        <v>143</v>
      </c>
      <c r="D12" s="131"/>
      <c r="E12" s="132"/>
      <c r="F12" s="132"/>
      <c r="G12" s="132"/>
      <c r="H12" s="132"/>
    </row>
    <row r="13" spans="2:8" ht="15.75" hidden="1" customHeight="1" outlineLevel="2">
      <c r="B13" s="253" t="s">
        <v>69</v>
      </c>
      <c r="C13" s="254" t="s">
        <v>144</v>
      </c>
      <c r="D13" s="131"/>
      <c r="E13" s="132"/>
      <c r="F13" s="132"/>
      <c r="G13" s="132"/>
      <c r="H13" s="132"/>
    </row>
    <row r="14" spans="2:8" ht="15.75" hidden="1" customHeight="1" outlineLevel="2">
      <c r="B14" s="253" t="s">
        <v>69</v>
      </c>
      <c r="C14" s="254" t="s">
        <v>145</v>
      </c>
      <c r="D14" s="131"/>
      <c r="E14" s="132"/>
      <c r="F14" s="132"/>
      <c r="G14" s="132"/>
      <c r="H14" s="132"/>
    </row>
    <row r="15" spans="2:8" ht="15.75" hidden="1" customHeight="1" outlineLevel="2">
      <c r="B15" s="253" t="s">
        <v>69</v>
      </c>
      <c r="C15" s="254" t="s">
        <v>146</v>
      </c>
      <c r="D15" s="131"/>
      <c r="E15" s="132"/>
      <c r="F15" s="132"/>
      <c r="G15" s="132"/>
      <c r="H15" s="132"/>
    </row>
    <row r="16" spans="2:8" ht="15.75" hidden="1" customHeight="1" outlineLevel="2">
      <c r="B16" s="253" t="s">
        <v>69</v>
      </c>
      <c r="C16" s="254" t="s">
        <v>147</v>
      </c>
      <c r="D16" s="131"/>
      <c r="E16" s="132"/>
      <c r="F16" s="132"/>
      <c r="G16" s="132"/>
      <c r="H16" s="132"/>
    </row>
    <row r="17" spans="1:8" ht="15.75" hidden="1" customHeight="1" outlineLevel="2">
      <c r="B17" s="253" t="s">
        <v>69</v>
      </c>
      <c r="C17" s="254" t="s">
        <v>148</v>
      </c>
      <c r="D17" s="131"/>
      <c r="E17" s="132"/>
      <c r="F17" s="132"/>
      <c r="G17" s="132"/>
      <c r="H17" s="132"/>
    </row>
    <row r="18" spans="1:8" ht="15.75" hidden="1" customHeight="1" outlineLevel="2">
      <c r="B18" s="253" t="s">
        <v>69</v>
      </c>
      <c r="C18" s="254" t="s">
        <v>149</v>
      </c>
      <c r="D18" s="131"/>
      <c r="E18" s="132"/>
      <c r="F18" s="132"/>
      <c r="G18" s="132"/>
      <c r="H18" s="132"/>
    </row>
    <row r="19" spans="1:8" ht="15.75" customHeight="1" outlineLevel="1" collapsed="1">
      <c r="A19" s="128">
        <v>1</v>
      </c>
      <c r="B19" s="255" t="s">
        <v>150</v>
      </c>
      <c r="C19" s="254">
        <f t="shared" ref="C19:D19" si="0">SUBTOTAL(9,C5:C18)</f>
        <v>0</v>
      </c>
      <c r="D19" s="131">
        <f t="shared" si="0"/>
        <v>1394</v>
      </c>
      <c r="E19" s="133">
        <f>SUBTOTAL(9,E5:E18)</f>
        <v>95</v>
      </c>
      <c r="F19" s="133">
        <f>SUBTOTAL(9,F5:F18)</f>
        <v>66</v>
      </c>
      <c r="G19" s="133">
        <f>SUBTOTAL(9,G5:G18)</f>
        <v>109</v>
      </c>
      <c r="H19" s="133">
        <f>SUBTOTAL(9,H5:H18)</f>
        <v>1124</v>
      </c>
    </row>
    <row r="20" spans="1:8" ht="15.75" hidden="1" customHeight="1" outlineLevel="2">
      <c r="B20" s="253" t="s">
        <v>151</v>
      </c>
      <c r="C20" s="254" t="s">
        <v>136</v>
      </c>
      <c r="D20" s="131">
        <v>208</v>
      </c>
      <c r="E20" s="132">
        <v>2</v>
      </c>
      <c r="F20" s="132">
        <v>11</v>
      </c>
      <c r="G20" s="132">
        <v>24</v>
      </c>
      <c r="H20" s="132">
        <v>171</v>
      </c>
    </row>
    <row r="21" spans="1:8" ht="15.75" hidden="1" customHeight="1" outlineLevel="2">
      <c r="B21" s="253" t="s">
        <v>151</v>
      </c>
      <c r="C21" s="254" t="s">
        <v>137</v>
      </c>
      <c r="D21" s="131"/>
      <c r="E21" s="132"/>
      <c r="F21" s="132"/>
      <c r="G21" s="132"/>
      <c r="H21" s="132"/>
    </row>
    <row r="22" spans="1:8" ht="15.75" hidden="1" customHeight="1" outlineLevel="2">
      <c r="B22" s="253" t="s">
        <v>151</v>
      </c>
      <c r="C22" s="254" t="s">
        <v>138</v>
      </c>
      <c r="D22" s="131"/>
      <c r="E22" s="132"/>
      <c r="F22" s="132"/>
      <c r="G22" s="132"/>
      <c r="H22" s="132"/>
    </row>
    <row r="23" spans="1:8" ht="15.75" hidden="1" customHeight="1" outlineLevel="2">
      <c r="B23" s="253" t="s">
        <v>151</v>
      </c>
      <c r="C23" s="254" t="s">
        <v>139</v>
      </c>
      <c r="D23" s="131"/>
      <c r="E23" s="132"/>
      <c r="F23" s="132"/>
      <c r="G23" s="132"/>
      <c r="H23" s="132"/>
    </row>
    <row r="24" spans="1:8" ht="15.75" hidden="1" customHeight="1" outlineLevel="2">
      <c r="B24" s="253" t="s">
        <v>151</v>
      </c>
      <c r="C24" s="254" t="s">
        <v>140</v>
      </c>
      <c r="D24" s="131"/>
      <c r="E24" s="132"/>
      <c r="F24" s="132"/>
      <c r="G24" s="132"/>
      <c r="H24" s="132"/>
    </row>
    <row r="25" spans="1:8" ht="15.75" hidden="1" customHeight="1" outlineLevel="2">
      <c r="B25" s="253" t="s">
        <v>151</v>
      </c>
      <c r="C25" s="254" t="s">
        <v>141</v>
      </c>
      <c r="D25" s="131"/>
      <c r="E25" s="132"/>
      <c r="F25" s="132"/>
      <c r="G25" s="132"/>
      <c r="H25" s="132"/>
    </row>
    <row r="26" spans="1:8" ht="15.75" hidden="1" customHeight="1" outlineLevel="2">
      <c r="B26" s="253" t="s">
        <v>151</v>
      </c>
      <c r="C26" s="254" t="s">
        <v>142</v>
      </c>
      <c r="D26" s="131"/>
      <c r="E26" s="132"/>
      <c r="F26" s="132"/>
      <c r="G26" s="132"/>
      <c r="H26" s="132"/>
    </row>
    <row r="27" spans="1:8" ht="15.75" hidden="1" customHeight="1" outlineLevel="2">
      <c r="B27" s="253" t="s">
        <v>151</v>
      </c>
      <c r="C27" s="254" t="s">
        <v>143</v>
      </c>
      <c r="D27" s="131"/>
      <c r="E27" s="132"/>
      <c r="F27" s="132"/>
      <c r="G27" s="132"/>
      <c r="H27" s="132"/>
    </row>
    <row r="28" spans="1:8" ht="15.75" hidden="1" customHeight="1" outlineLevel="2">
      <c r="B28" s="253" t="s">
        <v>151</v>
      </c>
      <c r="C28" s="254" t="s">
        <v>144</v>
      </c>
      <c r="D28" s="131"/>
      <c r="E28" s="132"/>
      <c r="F28" s="132"/>
      <c r="G28" s="132"/>
      <c r="H28" s="132"/>
    </row>
    <row r="29" spans="1:8" ht="15.75" hidden="1" customHeight="1" outlineLevel="2">
      <c r="B29" s="253" t="s">
        <v>151</v>
      </c>
      <c r="C29" s="254" t="s">
        <v>145</v>
      </c>
      <c r="D29" s="131"/>
      <c r="E29" s="132"/>
      <c r="F29" s="132"/>
      <c r="G29" s="132"/>
      <c r="H29" s="132"/>
    </row>
    <row r="30" spans="1:8" ht="15.75" hidden="1" customHeight="1" outlineLevel="2">
      <c r="B30" s="253" t="s">
        <v>151</v>
      </c>
      <c r="C30" s="254" t="s">
        <v>146</v>
      </c>
      <c r="D30" s="131"/>
      <c r="E30" s="132"/>
      <c r="F30" s="132"/>
      <c r="G30" s="132"/>
      <c r="H30" s="132"/>
    </row>
    <row r="31" spans="1:8" ht="15.75" hidden="1" customHeight="1" outlineLevel="2">
      <c r="B31" s="253" t="s">
        <v>151</v>
      </c>
      <c r="C31" s="254" t="s">
        <v>147</v>
      </c>
      <c r="D31" s="131"/>
      <c r="E31" s="132"/>
      <c r="F31" s="132"/>
      <c r="G31" s="132"/>
      <c r="H31" s="132"/>
    </row>
    <row r="32" spans="1:8" ht="15.75" hidden="1" customHeight="1" outlineLevel="2">
      <c r="B32" s="253" t="s">
        <v>151</v>
      </c>
      <c r="C32" s="254" t="s">
        <v>148</v>
      </c>
      <c r="D32" s="131"/>
      <c r="E32" s="132"/>
      <c r="F32" s="132"/>
      <c r="G32" s="132"/>
      <c r="H32" s="132"/>
    </row>
    <row r="33" spans="1:8" ht="15.75" hidden="1" customHeight="1" outlineLevel="2">
      <c r="B33" s="253" t="s">
        <v>151</v>
      </c>
      <c r="C33" s="254" t="s">
        <v>149</v>
      </c>
      <c r="D33" s="131"/>
      <c r="E33" s="132"/>
      <c r="F33" s="132"/>
      <c r="G33" s="132"/>
      <c r="H33" s="132"/>
    </row>
    <row r="34" spans="1:8" ht="15.75" customHeight="1" outlineLevel="1" collapsed="1">
      <c r="A34" s="128">
        <v>1</v>
      </c>
      <c r="B34" s="256" t="s">
        <v>152</v>
      </c>
      <c r="C34" s="254">
        <f t="shared" ref="C34:D34" si="1">SUBTOTAL(9,C20:C33)</f>
        <v>0</v>
      </c>
      <c r="D34" s="131">
        <f t="shared" si="1"/>
        <v>208</v>
      </c>
      <c r="E34" s="133">
        <f>SUBTOTAL(9,E20:E33)</f>
        <v>2</v>
      </c>
      <c r="F34" s="133">
        <f>SUBTOTAL(9,F20:F33)</f>
        <v>11</v>
      </c>
      <c r="G34" s="133">
        <f>SUBTOTAL(9,G20:G33)</f>
        <v>24</v>
      </c>
      <c r="H34" s="133">
        <f>SUBTOTAL(9,H20:H33)</f>
        <v>171</v>
      </c>
    </row>
    <row r="35" spans="1:8" ht="15.75" hidden="1" customHeight="1" outlineLevel="2">
      <c r="B35" s="253" t="s">
        <v>72</v>
      </c>
      <c r="C35" s="254" t="s">
        <v>136</v>
      </c>
      <c r="D35" s="131">
        <v>75</v>
      </c>
      <c r="E35" s="132"/>
      <c r="F35" s="132"/>
      <c r="G35" s="132"/>
      <c r="H35" s="132">
        <v>75</v>
      </c>
    </row>
    <row r="36" spans="1:8" ht="15.75" hidden="1" customHeight="1" outlineLevel="2">
      <c r="B36" s="253" t="s">
        <v>72</v>
      </c>
      <c r="C36" s="254" t="s">
        <v>137</v>
      </c>
      <c r="D36" s="131">
        <v>21</v>
      </c>
      <c r="E36" s="132"/>
      <c r="F36" s="132"/>
      <c r="G36" s="132"/>
      <c r="H36" s="132">
        <v>21</v>
      </c>
    </row>
    <row r="37" spans="1:8" ht="15.75" hidden="1" customHeight="1" outlineLevel="2">
      <c r="B37" s="253" t="s">
        <v>72</v>
      </c>
      <c r="C37" s="254" t="s">
        <v>138</v>
      </c>
      <c r="D37" s="131">
        <v>100</v>
      </c>
      <c r="E37" s="132"/>
      <c r="F37" s="132"/>
      <c r="G37" s="132"/>
      <c r="H37" s="132">
        <v>100</v>
      </c>
    </row>
    <row r="38" spans="1:8" ht="15.75" hidden="1" customHeight="1" outlineLevel="2">
      <c r="B38" s="253" t="s">
        <v>72</v>
      </c>
      <c r="C38" s="254" t="s">
        <v>139</v>
      </c>
      <c r="D38" s="131">
        <v>20</v>
      </c>
      <c r="E38" s="132"/>
      <c r="F38" s="132"/>
      <c r="G38" s="132"/>
      <c r="H38" s="132">
        <v>20</v>
      </c>
    </row>
    <row r="39" spans="1:8" ht="15.75" hidden="1" customHeight="1" outlineLevel="2">
      <c r="B39" s="253" t="s">
        <v>72</v>
      </c>
      <c r="C39" s="254" t="s">
        <v>140</v>
      </c>
      <c r="D39" s="131">
        <v>20</v>
      </c>
      <c r="E39" s="132"/>
      <c r="F39" s="132"/>
      <c r="G39" s="132"/>
      <c r="H39" s="132">
        <v>20</v>
      </c>
    </row>
    <row r="40" spans="1:8" ht="15.75" hidden="1" customHeight="1" outlineLevel="2">
      <c r="B40" s="253" t="s">
        <v>72</v>
      </c>
      <c r="C40" s="254" t="s">
        <v>141</v>
      </c>
      <c r="D40" s="131">
        <v>130</v>
      </c>
      <c r="E40" s="132"/>
      <c r="F40" s="132"/>
      <c r="G40" s="132"/>
      <c r="H40" s="132">
        <v>130</v>
      </c>
    </row>
    <row r="41" spans="1:8" ht="15.75" hidden="1" customHeight="1" outlineLevel="2">
      <c r="B41" s="253" t="s">
        <v>72</v>
      </c>
      <c r="C41" s="254" t="s">
        <v>142</v>
      </c>
      <c r="D41" s="131">
        <v>90</v>
      </c>
      <c r="E41" s="132"/>
      <c r="F41" s="132"/>
      <c r="G41" s="132"/>
      <c r="H41" s="132">
        <v>90</v>
      </c>
    </row>
    <row r="42" spans="1:8" ht="15.75" hidden="1" customHeight="1" outlineLevel="2">
      <c r="B42" s="253" t="s">
        <v>72</v>
      </c>
      <c r="C42" s="254" t="s">
        <v>143</v>
      </c>
      <c r="D42" s="131">
        <v>30</v>
      </c>
      <c r="E42" s="132"/>
      <c r="F42" s="132"/>
      <c r="G42" s="132"/>
      <c r="H42" s="132">
        <v>30</v>
      </c>
    </row>
    <row r="43" spans="1:8" ht="15.75" hidden="1" customHeight="1" outlineLevel="2">
      <c r="B43" s="253" t="s">
        <v>72</v>
      </c>
      <c r="C43" s="254" t="s">
        <v>144</v>
      </c>
      <c r="D43" s="131">
        <v>25</v>
      </c>
      <c r="E43" s="132"/>
      <c r="F43" s="132"/>
      <c r="G43" s="132"/>
      <c r="H43" s="132">
        <v>25</v>
      </c>
    </row>
    <row r="44" spans="1:8" ht="15.75" hidden="1" customHeight="1" outlineLevel="2">
      <c r="B44" s="253" t="s">
        <v>72</v>
      </c>
      <c r="C44" s="254" t="s">
        <v>145</v>
      </c>
      <c r="D44" s="131"/>
      <c r="E44" s="132"/>
      <c r="F44" s="132"/>
      <c r="G44" s="132"/>
      <c r="H44" s="132"/>
    </row>
    <row r="45" spans="1:8" ht="15.75" hidden="1" customHeight="1" outlineLevel="2">
      <c r="B45" s="253" t="s">
        <v>72</v>
      </c>
      <c r="C45" s="254" t="s">
        <v>146</v>
      </c>
      <c r="D45" s="131"/>
      <c r="E45" s="132"/>
      <c r="F45" s="132"/>
      <c r="G45" s="132"/>
      <c r="H45" s="132"/>
    </row>
    <row r="46" spans="1:8" ht="15.75" hidden="1" customHeight="1" outlineLevel="2">
      <c r="B46" s="253" t="s">
        <v>72</v>
      </c>
      <c r="C46" s="254" t="s">
        <v>147</v>
      </c>
      <c r="D46" s="131"/>
      <c r="E46" s="132"/>
      <c r="F46" s="132"/>
      <c r="G46" s="132"/>
      <c r="H46" s="132"/>
    </row>
    <row r="47" spans="1:8" ht="15.75" hidden="1" customHeight="1" outlineLevel="2">
      <c r="B47" s="253" t="s">
        <v>72</v>
      </c>
      <c r="C47" s="254" t="s">
        <v>148</v>
      </c>
      <c r="D47" s="131"/>
      <c r="E47" s="132"/>
      <c r="F47" s="132"/>
      <c r="G47" s="132"/>
      <c r="H47" s="132"/>
    </row>
    <row r="48" spans="1:8" ht="15.75" hidden="1" customHeight="1" outlineLevel="2">
      <c r="B48" s="253" t="s">
        <v>72</v>
      </c>
      <c r="C48" s="254" t="s">
        <v>149</v>
      </c>
      <c r="D48" s="131"/>
      <c r="E48" s="132"/>
      <c r="F48" s="132"/>
      <c r="G48" s="132"/>
      <c r="H48" s="132"/>
    </row>
    <row r="49" spans="1:8" ht="15.75" customHeight="1" outlineLevel="1" collapsed="1">
      <c r="A49" s="128">
        <v>1</v>
      </c>
      <c r="B49" s="256" t="s">
        <v>153</v>
      </c>
      <c r="C49" s="254">
        <f t="shared" ref="C49:D49" si="2">SUBTOTAL(9,C35:C48)</f>
        <v>0</v>
      </c>
      <c r="D49" s="131">
        <f t="shared" si="2"/>
        <v>511</v>
      </c>
      <c r="E49" s="133">
        <f>SUBTOTAL(9,E35:E48)</f>
        <v>0</v>
      </c>
      <c r="F49" s="133">
        <f>SUBTOTAL(9,F35:F48)</f>
        <v>0</v>
      </c>
      <c r="G49" s="133">
        <f>SUBTOTAL(9,G35:G48)</f>
        <v>0</v>
      </c>
      <c r="H49" s="133">
        <f>SUBTOTAL(9,H35:H48)</f>
        <v>511</v>
      </c>
    </row>
    <row r="50" spans="1:8" ht="15.75" hidden="1" customHeight="1" outlineLevel="2">
      <c r="B50" s="253" t="s">
        <v>154</v>
      </c>
      <c r="C50" s="254" t="s">
        <v>136</v>
      </c>
      <c r="D50" s="131">
        <v>1173</v>
      </c>
      <c r="E50" s="132">
        <v>440</v>
      </c>
      <c r="F50" s="132"/>
      <c r="G50" s="132">
        <v>433</v>
      </c>
      <c r="H50" s="132">
        <v>300</v>
      </c>
    </row>
    <row r="51" spans="1:8" ht="15.75" hidden="1" customHeight="1" outlineLevel="2">
      <c r="B51" s="253" t="s">
        <v>154</v>
      </c>
      <c r="C51" s="254" t="s">
        <v>137</v>
      </c>
      <c r="D51" s="131"/>
      <c r="E51" s="132"/>
      <c r="F51" s="132"/>
      <c r="G51" s="132"/>
      <c r="H51" s="132"/>
    </row>
    <row r="52" spans="1:8" ht="15.75" hidden="1" customHeight="1" outlineLevel="2">
      <c r="B52" s="253" t="s">
        <v>154</v>
      </c>
      <c r="C52" s="254" t="s">
        <v>138</v>
      </c>
      <c r="D52" s="131"/>
      <c r="E52" s="132"/>
      <c r="F52" s="132"/>
      <c r="G52" s="132"/>
      <c r="H52" s="132"/>
    </row>
    <row r="53" spans="1:8" ht="15.75" hidden="1" customHeight="1" outlineLevel="2">
      <c r="B53" s="253" t="s">
        <v>154</v>
      </c>
      <c r="C53" s="254" t="s">
        <v>139</v>
      </c>
      <c r="D53" s="131"/>
      <c r="E53" s="132"/>
      <c r="F53" s="132"/>
      <c r="G53" s="132"/>
      <c r="H53" s="132"/>
    </row>
    <row r="54" spans="1:8" ht="15.75" hidden="1" customHeight="1" outlineLevel="2">
      <c r="B54" s="253" t="s">
        <v>154</v>
      </c>
      <c r="C54" s="254" t="s">
        <v>140</v>
      </c>
      <c r="D54" s="131"/>
      <c r="E54" s="132"/>
      <c r="F54" s="132"/>
      <c r="G54" s="132"/>
      <c r="H54" s="132"/>
    </row>
    <row r="55" spans="1:8" ht="15.75" hidden="1" customHeight="1" outlineLevel="2">
      <c r="B55" s="253" t="s">
        <v>154</v>
      </c>
      <c r="C55" s="254" t="s">
        <v>141</v>
      </c>
      <c r="D55" s="131"/>
      <c r="E55" s="132"/>
      <c r="F55" s="132"/>
      <c r="G55" s="132"/>
      <c r="H55" s="132"/>
    </row>
    <row r="56" spans="1:8" ht="15.75" hidden="1" customHeight="1" outlineLevel="2">
      <c r="B56" s="253" t="s">
        <v>154</v>
      </c>
      <c r="C56" s="254" t="s">
        <v>142</v>
      </c>
      <c r="D56" s="131"/>
      <c r="E56" s="132"/>
      <c r="F56" s="132"/>
      <c r="G56" s="132"/>
      <c r="H56" s="132"/>
    </row>
    <row r="57" spans="1:8" ht="15.75" hidden="1" customHeight="1" outlineLevel="2">
      <c r="B57" s="253" t="s">
        <v>154</v>
      </c>
      <c r="C57" s="254" t="s">
        <v>143</v>
      </c>
      <c r="D57" s="131"/>
      <c r="E57" s="132"/>
      <c r="F57" s="132"/>
      <c r="G57" s="132"/>
      <c r="H57" s="132"/>
    </row>
    <row r="58" spans="1:8" ht="15.75" hidden="1" customHeight="1" outlineLevel="2">
      <c r="B58" s="253" t="s">
        <v>154</v>
      </c>
      <c r="C58" s="254" t="s">
        <v>144</v>
      </c>
      <c r="D58" s="131"/>
      <c r="E58" s="132"/>
      <c r="F58" s="132"/>
      <c r="G58" s="132"/>
      <c r="H58" s="132"/>
    </row>
    <row r="59" spans="1:8" ht="15.75" hidden="1" customHeight="1" outlineLevel="2">
      <c r="B59" s="253" t="s">
        <v>154</v>
      </c>
      <c r="C59" s="254" t="s">
        <v>145</v>
      </c>
      <c r="D59" s="131"/>
      <c r="E59" s="132"/>
      <c r="F59" s="132"/>
      <c r="G59" s="132"/>
      <c r="H59" s="132"/>
    </row>
    <row r="60" spans="1:8" ht="15.75" hidden="1" customHeight="1" outlineLevel="2">
      <c r="B60" s="253" t="s">
        <v>154</v>
      </c>
      <c r="C60" s="254" t="s">
        <v>146</v>
      </c>
      <c r="D60" s="131"/>
      <c r="E60" s="132"/>
      <c r="F60" s="132"/>
      <c r="G60" s="132"/>
      <c r="H60" s="132"/>
    </row>
    <row r="61" spans="1:8" ht="15.75" hidden="1" customHeight="1" outlineLevel="2">
      <c r="B61" s="253" t="s">
        <v>154</v>
      </c>
      <c r="C61" s="254" t="s">
        <v>147</v>
      </c>
      <c r="D61" s="131"/>
      <c r="E61" s="132"/>
      <c r="F61" s="132"/>
      <c r="G61" s="132"/>
      <c r="H61" s="132"/>
    </row>
    <row r="62" spans="1:8" ht="15.75" hidden="1" customHeight="1" outlineLevel="2">
      <c r="B62" s="253" t="s">
        <v>154</v>
      </c>
      <c r="C62" s="254" t="s">
        <v>148</v>
      </c>
      <c r="D62" s="131"/>
      <c r="E62" s="132"/>
      <c r="F62" s="132"/>
      <c r="G62" s="132"/>
      <c r="H62" s="132"/>
    </row>
    <row r="63" spans="1:8" ht="15.75" hidden="1" customHeight="1" outlineLevel="2">
      <c r="B63" s="253" t="s">
        <v>154</v>
      </c>
      <c r="C63" s="254" t="s">
        <v>149</v>
      </c>
      <c r="D63" s="131"/>
      <c r="E63" s="132"/>
      <c r="F63" s="132"/>
      <c r="G63" s="132"/>
      <c r="H63" s="132"/>
    </row>
    <row r="64" spans="1:8" ht="15.75" customHeight="1" outlineLevel="1" collapsed="1">
      <c r="A64" s="128">
        <v>1</v>
      </c>
      <c r="B64" s="256" t="s">
        <v>155</v>
      </c>
      <c r="C64" s="254">
        <f t="shared" ref="C64:D64" si="3">SUBTOTAL(9,C50:C63)</f>
        <v>0</v>
      </c>
      <c r="D64" s="131">
        <f t="shared" si="3"/>
        <v>1173</v>
      </c>
      <c r="E64" s="133">
        <f>SUBTOTAL(9,E50:E63)</f>
        <v>440</v>
      </c>
      <c r="F64" s="133">
        <f>SUBTOTAL(9,F50:F63)</f>
        <v>0</v>
      </c>
      <c r="G64" s="133">
        <f>SUBTOTAL(9,G50:G63)</f>
        <v>433</v>
      </c>
      <c r="H64" s="133">
        <f>SUBTOTAL(9,H50:H63)</f>
        <v>300</v>
      </c>
    </row>
    <row r="65" spans="1:8" ht="15.75" hidden="1" customHeight="1" outlineLevel="2">
      <c r="B65" s="253" t="s">
        <v>74</v>
      </c>
      <c r="C65" s="254" t="s">
        <v>136</v>
      </c>
      <c r="D65" s="131">
        <v>379</v>
      </c>
      <c r="E65" s="132"/>
      <c r="F65" s="132"/>
      <c r="G65" s="132">
        <v>0</v>
      </c>
      <c r="H65" s="132">
        <v>379</v>
      </c>
    </row>
    <row r="66" spans="1:8" ht="15.75" hidden="1" customHeight="1" outlineLevel="2">
      <c r="B66" s="253" t="s">
        <v>74</v>
      </c>
      <c r="C66" s="254" t="s">
        <v>137</v>
      </c>
      <c r="D66" s="131"/>
      <c r="E66" s="132"/>
      <c r="F66" s="132"/>
      <c r="G66" s="132"/>
      <c r="H66" s="132"/>
    </row>
    <row r="67" spans="1:8" ht="15.75" hidden="1" customHeight="1" outlineLevel="2">
      <c r="B67" s="253" t="s">
        <v>74</v>
      </c>
      <c r="C67" s="254" t="s">
        <v>138</v>
      </c>
      <c r="D67" s="131"/>
      <c r="E67" s="132"/>
      <c r="F67" s="132"/>
      <c r="G67" s="132"/>
      <c r="H67" s="132"/>
    </row>
    <row r="68" spans="1:8" ht="15.75" hidden="1" customHeight="1" outlineLevel="2">
      <c r="B68" s="253" t="s">
        <v>74</v>
      </c>
      <c r="C68" s="254" t="s">
        <v>139</v>
      </c>
      <c r="D68" s="131"/>
      <c r="E68" s="132"/>
      <c r="F68" s="132"/>
      <c r="G68" s="132"/>
      <c r="H68" s="132"/>
    </row>
    <row r="69" spans="1:8" ht="15.75" hidden="1" customHeight="1" outlineLevel="2">
      <c r="B69" s="253" t="s">
        <v>74</v>
      </c>
      <c r="C69" s="254" t="s">
        <v>140</v>
      </c>
      <c r="D69" s="131"/>
      <c r="E69" s="132"/>
      <c r="F69" s="132"/>
      <c r="G69" s="132"/>
      <c r="H69" s="132"/>
    </row>
    <row r="70" spans="1:8" ht="15.75" hidden="1" customHeight="1" outlineLevel="2">
      <c r="B70" s="253" t="s">
        <v>74</v>
      </c>
      <c r="C70" s="254" t="s">
        <v>141</v>
      </c>
      <c r="D70" s="131"/>
      <c r="E70" s="132"/>
      <c r="F70" s="132"/>
      <c r="G70" s="132"/>
      <c r="H70" s="132"/>
    </row>
    <row r="71" spans="1:8" ht="15.75" hidden="1" customHeight="1" outlineLevel="2">
      <c r="B71" s="253" t="s">
        <v>74</v>
      </c>
      <c r="C71" s="254" t="s">
        <v>142</v>
      </c>
      <c r="D71" s="131"/>
      <c r="E71" s="132"/>
      <c r="F71" s="132"/>
      <c r="G71" s="132"/>
      <c r="H71" s="132"/>
    </row>
    <row r="72" spans="1:8" ht="15.75" hidden="1" customHeight="1" outlineLevel="2">
      <c r="B72" s="253" t="s">
        <v>74</v>
      </c>
      <c r="C72" s="254" t="s">
        <v>143</v>
      </c>
      <c r="D72" s="131"/>
      <c r="E72" s="132"/>
      <c r="F72" s="132"/>
      <c r="G72" s="132"/>
      <c r="H72" s="132"/>
    </row>
    <row r="73" spans="1:8" ht="15.75" hidden="1" customHeight="1" outlineLevel="2">
      <c r="B73" s="253" t="s">
        <v>74</v>
      </c>
      <c r="C73" s="254" t="s">
        <v>144</v>
      </c>
      <c r="D73" s="131"/>
      <c r="E73" s="132"/>
      <c r="F73" s="132"/>
      <c r="G73" s="132"/>
      <c r="H73" s="132"/>
    </row>
    <row r="74" spans="1:8" ht="15.75" hidden="1" customHeight="1" outlineLevel="2">
      <c r="B74" s="253" t="s">
        <v>74</v>
      </c>
      <c r="C74" s="254" t="s">
        <v>145</v>
      </c>
      <c r="D74" s="131"/>
      <c r="E74" s="132"/>
      <c r="F74" s="132"/>
      <c r="G74" s="132"/>
      <c r="H74" s="132"/>
    </row>
    <row r="75" spans="1:8" ht="15.75" hidden="1" customHeight="1" outlineLevel="2">
      <c r="B75" s="253" t="s">
        <v>74</v>
      </c>
      <c r="C75" s="254" t="s">
        <v>146</v>
      </c>
      <c r="D75" s="131"/>
      <c r="E75" s="132"/>
      <c r="F75" s="132"/>
      <c r="G75" s="132"/>
      <c r="H75" s="132"/>
    </row>
    <row r="76" spans="1:8" ht="15.75" hidden="1" customHeight="1" outlineLevel="2">
      <c r="B76" s="253" t="s">
        <v>74</v>
      </c>
      <c r="C76" s="254" t="s">
        <v>147</v>
      </c>
      <c r="D76" s="131"/>
      <c r="E76" s="132"/>
      <c r="F76" s="132"/>
      <c r="G76" s="132"/>
      <c r="H76" s="132"/>
    </row>
    <row r="77" spans="1:8" ht="15.75" hidden="1" customHeight="1" outlineLevel="2">
      <c r="B77" s="253" t="s">
        <v>74</v>
      </c>
      <c r="C77" s="254" t="s">
        <v>148</v>
      </c>
      <c r="D77" s="131"/>
      <c r="E77" s="132"/>
      <c r="F77" s="132"/>
      <c r="G77" s="132"/>
      <c r="H77" s="132"/>
    </row>
    <row r="78" spans="1:8" ht="15.75" hidden="1" customHeight="1" outlineLevel="2">
      <c r="B78" s="253" t="s">
        <v>74</v>
      </c>
      <c r="C78" s="254" t="s">
        <v>149</v>
      </c>
      <c r="D78" s="131"/>
      <c r="E78" s="132"/>
      <c r="F78" s="132"/>
      <c r="G78" s="132"/>
      <c r="H78" s="132"/>
    </row>
    <row r="79" spans="1:8" ht="15.75" customHeight="1" outlineLevel="1" collapsed="1">
      <c r="A79" s="128">
        <v>1</v>
      </c>
      <c r="B79" s="256" t="s">
        <v>156</v>
      </c>
      <c r="C79" s="254">
        <f t="shared" ref="C79:D79" si="4">SUBTOTAL(9,C65:C78)</f>
        <v>0</v>
      </c>
      <c r="D79" s="131">
        <f t="shared" si="4"/>
        <v>379</v>
      </c>
      <c r="E79" s="133">
        <f>SUBTOTAL(9,E65:E78)</f>
        <v>0</v>
      </c>
      <c r="F79" s="133">
        <f>SUBTOTAL(9,F65:F78)</f>
        <v>0</v>
      </c>
      <c r="G79" s="133">
        <f>SUBTOTAL(9,G65:G78)</f>
        <v>0</v>
      </c>
      <c r="H79" s="133">
        <f>SUBTOTAL(9,H65:H78)</f>
        <v>379</v>
      </c>
    </row>
    <row r="80" spans="1:8" ht="15.75" hidden="1" customHeight="1" outlineLevel="2">
      <c r="B80" s="253" t="s">
        <v>61</v>
      </c>
      <c r="C80" s="254" t="s">
        <v>136</v>
      </c>
      <c r="D80" s="131">
        <v>3713</v>
      </c>
      <c r="E80" s="132">
        <v>198</v>
      </c>
      <c r="F80" s="132">
        <v>268</v>
      </c>
      <c r="G80" s="132">
        <v>154</v>
      </c>
      <c r="H80" s="132">
        <v>3093</v>
      </c>
    </row>
    <row r="81" spans="1:8" ht="15.75" hidden="1" customHeight="1" outlineLevel="2">
      <c r="B81" s="253" t="s">
        <v>61</v>
      </c>
      <c r="C81" s="254" t="s">
        <v>137</v>
      </c>
      <c r="D81" s="131"/>
      <c r="E81" s="132"/>
      <c r="F81" s="132"/>
      <c r="G81" s="132"/>
      <c r="H81" s="132"/>
    </row>
    <row r="82" spans="1:8" ht="15.75" hidden="1" customHeight="1" outlineLevel="2">
      <c r="B82" s="253" t="s">
        <v>61</v>
      </c>
      <c r="C82" s="254" t="s">
        <v>138</v>
      </c>
      <c r="D82" s="131"/>
      <c r="E82" s="132"/>
      <c r="F82" s="132"/>
      <c r="G82" s="132"/>
      <c r="H82" s="132"/>
    </row>
    <row r="83" spans="1:8" ht="15.75" hidden="1" customHeight="1" outlineLevel="2">
      <c r="B83" s="253" t="s">
        <v>61</v>
      </c>
      <c r="C83" s="254" t="s">
        <v>139</v>
      </c>
      <c r="D83" s="131"/>
      <c r="E83" s="132"/>
      <c r="F83" s="132"/>
      <c r="G83" s="132"/>
      <c r="H83" s="132"/>
    </row>
    <row r="84" spans="1:8" ht="15.75" hidden="1" customHeight="1" outlineLevel="2">
      <c r="B84" s="253" t="s">
        <v>61</v>
      </c>
      <c r="C84" s="254" t="s">
        <v>140</v>
      </c>
      <c r="D84" s="131"/>
      <c r="E84" s="132"/>
      <c r="F84" s="132"/>
      <c r="G84" s="132"/>
      <c r="H84" s="132"/>
    </row>
    <row r="85" spans="1:8" ht="15.75" hidden="1" customHeight="1" outlineLevel="2">
      <c r="B85" s="253" t="s">
        <v>61</v>
      </c>
      <c r="C85" s="254" t="s">
        <v>141</v>
      </c>
      <c r="D85" s="131"/>
      <c r="E85" s="132"/>
      <c r="F85" s="132"/>
      <c r="G85" s="132"/>
      <c r="H85" s="132"/>
    </row>
    <row r="86" spans="1:8" ht="15.75" hidden="1" customHeight="1" outlineLevel="2">
      <c r="B86" s="253" t="s">
        <v>61</v>
      </c>
      <c r="C86" s="254" t="s">
        <v>142</v>
      </c>
      <c r="D86" s="131"/>
      <c r="E86" s="132"/>
      <c r="F86" s="132"/>
      <c r="G86" s="132"/>
      <c r="H86" s="132"/>
    </row>
    <row r="87" spans="1:8" ht="15.75" hidden="1" customHeight="1" outlineLevel="2">
      <c r="B87" s="253" t="s">
        <v>61</v>
      </c>
      <c r="C87" s="254" t="s">
        <v>143</v>
      </c>
      <c r="D87" s="131"/>
      <c r="E87" s="132"/>
      <c r="F87" s="132"/>
      <c r="G87" s="132"/>
      <c r="H87" s="132"/>
    </row>
    <row r="88" spans="1:8" ht="15.75" hidden="1" customHeight="1" outlineLevel="2">
      <c r="B88" s="253" t="s">
        <v>61</v>
      </c>
      <c r="C88" s="254" t="s">
        <v>144</v>
      </c>
      <c r="D88" s="131">
        <v>985</v>
      </c>
      <c r="E88" s="132">
        <v>153</v>
      </c>
      <c r="F88" s="132">
        <v>75</v>
      </c>
      <c r="G88" s="132">
        <v>44</v>
      </c>
      <c r="H88" s="132">
        <v>713</v>
      </c>
    </row>
    <row r="89" spans="1:8" ht="15.75" hidden="1" customHeight="1" outlineLevel="2">
      <c r="B89" s="253" t="s">
        <v>61</v>
      </c>
      <c r="C89" s="254" t="s">
        <v>145</v>
      </c>
      <c r="D89" s="131"/>
      <c r="E89" s="132"/>
      <c r="F89" s="132"/>
      <c r="G89" s="132"/>
      <c r="H89" s="132"/>
    </row>
    <row r="90" spans="1:8" ht="15.75" hidden="1" customHeight="1" outlineLevel="2">
      <c r="B90" s="253" t="s">
        <v>61</v>
      </c>
      <c r="C90" s="254" t="s">
        <v>146</v>
      </c>
      <c r="D90" s="131"/>
      <c r="E90" s="132"/>
      <c r="F90" s="132"/>
      <c r="G90" s="132"/>
      <c r="H90" s="132"/>
    </row>
    <row r="91" spans="1:8" ht="15.75" hidden="1" customHeight="1" outlineLevel="2">
      <c r="B91" s="253" t="s">
        <v>61</v>
      </c>
      <c r="C91" s="254" t="s">
        <v>147</v>
      </c>
      <c r="D91" s="131"/>
      <c r="E91" s="132"/>
      <c r="F91" s="132"/>
      <c r="G91" s="132"/>
      <c r="H91" s="132"/>
    </row>
    <row r="92" spans="1:8" ht="15.75" hidden="1" customHeight="1" outlineLevel="2">
      <c r="B92" s="253" t="s">
        <v>61</v>
      </c>
      <c r="C92" s="254" t="s">
        <v>148</v>
      </c>
      <c r="D92" s="131"/>
      <c r="E92" s="132"/>
      <c r="F92" s="132"/>
      <c r="G92" s="132"/>
      <c r="H92" s="132"/>
    </row>
    <row r="93" spans="1:8" ht="15.75" hidden="1" customHeight="1" outlineLevel="2">
      <c r="B93" s="253" t="s">
        <v>61</v>
      </c>
      <c r="C93" s="254" t="s">
        <v>149</v>
      </c>
      <c r="D93" s="131"/>
      <c r="E93" s="132"/>
      <c r="F93" s="132"/>
      <c r="G93" s="132"/>
      <c r="H93" s="132"/>
    </row>
    <row r="94" spans="1:8" ht="15.75" customHeight="1" outlineLevel="1" collapsed="1">
      <c r="A94" s="128">
        <v>1</v>
      </c>
      <c r="B94" s="256" t="s">
        <v>157</v>
      </c>
      <c r="C94" s="254">
        <f t="shared" ref="C94:D94" si="5">SUBTOTAL(9,C80:C93)</f>
        <v>0</v>
      </c>
      <c r="D94" s="131">
        <f t="shared" si="5"/>
        <v>4698</v>
      </c>
      <c r="E94" s="133">
        <f>SUBTOTAL(9,E80:E93)</f>
        <v>351</v>
      </c>
      <c r="F94" s="133">
        <f>SUBTOTAL(9,F80:F93)</f>
        <v>343</v>
      </c>
      <c r="G94" s="133">
        <f>SUBTOTAL(9,G80:G93)</f>
        <v>198</v>
      </c>
      <c r="H94" s="133">
        <f>SUBTOTAL(9,H80:H93)</f>
        <v>3806</v>
      </c>
    </row>
    <row r="95" spans="1:8" ht="15.75" hidden="1" customHeight="1" outlineLevel="2">
      <c r="B95" s="253" t="s">
        <v>158</v>
      </c>
      <c r="C95" s="254" t="s">
        <v>136</v>
      </c>
      <c r="D95" s="131"/>
      <c r="E95" s="132"/>
      <c r="F95" s="132"/>
      <c r="G95" s="132"/>
      <c r="H95" s="132"/>
    </row>
    <row r="96" spans="1:8" ht="15.75" hidden="1" customHeight="1" outlineLevel="2">
      <c r="B96" s="253" t="s">
        <v>158</v>
      </c>
      <c r="C96" s="254" t="s">
        <v>137</v>
      </c>
      <c r="D96" s="131"/>
      <c r="E96" s="132"/>
      <c r="F96" s="132"/>
      <c r="G96" s="132"/>
      <c r="H96" s="132"/>
    </row>
    <row r="97" spans="1:8" ht="15.75" hidden="1" customHeight="1" outlineLevel="2">
      <c r="B97" s="253" t="s">
        <v>158</v>
      </c>
      <c r="C97" s="254" t="s">
        <v>138</v>
      </c>
      <c r="D97" s="131"/>
      <c r="E97" s="132"/>
      <c r="F97" s="132"/>
      <c r="G97" s="132"/>
      <c r="H97" s="132"/>
    </row>
    <row r="98" spans="1:8" ht="15.75" hidden="1" customHeight="1" outlineLevel="2">
      <c r="B98" s="253" t="s">
        <v>158</v>
      </c>
      <c r="C98" s="254" t="s">
        <v>139</v>
      </c>
      <c r="D98" s="131"/>
      <c r="E98" s="132"/>
      <c r="F98" s="132"/>
      <c r="G98" s="132"/>
      <c r="H98" s="132"/>
    </row>
    <row r="99" spans="1:8" ht="15.75" hidden="1" customHeight="1" outlineLevel="2">
      <c r="B99" s="253" t="s">
        <v>158</v>
      </c>
      <c r="C99" s="254" t="s">
        <v>140</v>
      </c>
      <c r="D99" s="131"/>
      <c r="E99" s="132"/>
      <c r="F99" s="132"/>
      <c r="G99" s="132"/>
      <c r="H99" s="132"/>
    </row>
    <row r="100" spans="1:8" ht="15.75" hidden="1" customHeight="1" outlineLevel="2">
      <c r="B100" s="253" t="s">
        <v>158</v>
      </c>
      <c r="C100" s="254" t="s">
        <v>141</v>
      </c>
      <c r="D100" s="131"/>
      <c r="E100" s="132"/>
      <c r="F100" s="132"/>
      <c r="G100" s="132"/>
      <c r="H100" s="132"/>
    </row>
    <row r="101" spans="1:8" ht="15.75" hidden="1" customHeight="1" outlineLevel="2">
      <c r="B101" s="253" t="s">
        <v>158</v>
      </c>
      <c r="C101" s="254" t="s">
        <v>142</v>
      </c>
      <c r="D101" s="131"/>
      <c r="E101" s="132"/>
      <c r="F101" s="132"/>
      <c r="G101" s="132"/>
      <c r="H101" s="132"/>
    </row>
    <row r="102" spans="1:8" ht="15.75" hidden="1" customHeight="1" outlineLevel="2">
      <c r="B102" s="253" t="s">
        <v>158</v>
      </c>
      <c r="C102" s="254" t="s">
        <v>143</v>
      </c>
      <c r="D102" s="131"/>
      <c r="E102" s="132"/>
      <c r="F102" s="132"/>
      <c r="G102" s="132"/>
      <c r="H102" s="132"/>
    </row>
    <row r="103" spans="1:8" ht="15.75" hidden="1" customHeight="1" outlineLevel="2">
      <c r="B103" s="253" t="s">
        <v>158</v>
      </c>
      <c r="C103" s="254" t="s">
        <v>144</v>
      </c>
      <c r="D103" s="131">
        <v>94</v>
      </c>
      <c r="E103" s="132">
        <v>30</v>
      </c>
      <c r="F103" s="132">
        <v>44</v>
      </c>
      <c r="G103" s="132">
        <v>10</v>
      </c>
      <c r="H103" s="132">
        <v>10</v>
      </c>
    </row>
    <row r="104" spans="1:8" ht="15.75" hidden="1" customHeight="1" outlineLevel="2">
      <c r="B104" s="253" t="s">
        <v>158</v>
      </c>
      <c r="C104" s="254" t="s">
        <v>145</v>
      </c>
      <c r="D104" s="131">
        <v>663</v>
      </c>
      <c r="E104" s="132"/>
      <c r="F104" s="132"/>
      <c r="G104" s="132">
        <v>0</v>
      </c>
      <c r="H104" s="132">
        <v>663</v>
      </c>
    </row>
    <row r="105" spans="1:8" ht="15.75" hidden="1" customHeight="1" outlineLevel="2">
      <c r="B105" s="253" t="s">
        <v>158</v>
      </c>
      <c r="C105" s="254" t="s">
        <v>146</v>
      </c>
      <c r="D105" s="131"/>
      <c r="E105" s="132"/>
      <c r="F105" s="132"/>
      <c r="G105" s="132"/>
      <c r="H105" s="132"/>
    </row>
    <row r="106" spans="1:8" ht="15.75" hidden="1" customHeight="1" outlineLevel="2">
      <c r="B106" s="253" t="s">
        <v>158</v>
      </c>
      <c r="C106" s="254" t="s">
        <v>147</v>
      </c>
      <c r="D106" s="131"/>
      <c r="E106" s="132"/>
      <c r="F106" s="132"/>
      <c r="G106" s="132"/>
      <c r="H106" s="132"/>
    </row>
    <row r="107" spans="1:8" ht="15.75" hidden="1" customHeight="1" outlineLevel="2">
      <c r="B107" s="253" t="s">
        <v>158</v>
      </c>
      <c r="C107" s="254" t="s">
        <v>148</v>
      </c>
      <c r="D107" s="131"/>
      <c r="E107" s="132"/>
      <c r="F107" s="132"/>
      <c r="G107" s="132"/>
      <c r="H107" s="132"/>
    </row>
    <row r="108" spans="1:8" ht="15.75" hidden="1" customHeight="1" outlineLevel="2">
      <c r="B108" s="253" t="s">
        <v>158</v>
      </c>
      <c r="C108" s="254" t="s">
        <v>149</v>
      </c>
      <c r="D108" s="131"/>
      <c r="E108" s="132"/>
      <c r="F108" s="132"/>
      <c r="G108" s="132"/>
      <c r="H108" s="132"/>
    </row>
    <row r="109" spans="1:8" ht="15.75" customHeight="1" outlineLevel="1" collapsed="1">
      <c r="A109" s="128">
        <v>1</v>
      </c>
      <c r="B109" s="256" t="s">
        <v>159</v>
      </c>
      <c r="C109" s="254">
        <f t="shared" ref="C109:D109" si="6">SUBTOTAL(9,C95:C108)</f>
        <v>0</v>
      </c>
      <c r="D109" s="131">
        <f t="shared" si="6"/>
        <v>757</v>
      </c>
      <c r="E109" s="133">
        <f>SUBTOTAL(9,E95:E108)</f>
        <v>30</v>
      </c>
      <c r="F109" s="133">
        <f>SUBTOTAL(9,F95:F108)</f>
        <v>44</v>
      </c>
      <c r="G109" s="133">
        <f>SUBTOTAL(9,G95:G108)</f>
        <v>10</v>
      </c>
      <c r="H109" s="133">
        <f>SUBTOTAL(9,H95:H108)</f>
        <v>673</v>
      </c>
    </row>
    <row r="110" spans="1:8" ht="15.75" hidden="1" customHeight="1" outlineLevel="2">
      <c r="B110" s="253" t="s">
        <v>76</v>
      </c>
      <c r="C110" s="254" t="s">
        <v>136</v>
      </c>
      <c r="D110" s="131">
        <v>27</v>
      </c>
      <c r="E110" s="132"/>
      <c r="F110" s="132"/>
      <c r="G110" s="132">
        <v>0</v>
      </c>
      <c r="H110" s="132">
        <v>27</v>
      </c>
    </row>
    <row r="111" spans="1:8" ht="15.75" hidden="1" customHeight="1" outlineLevel="2">
      <c r="B111" s="253" t="s">
        <v>76</v>
      </c>
      <c r="C111" s="254" t="s">
        <v>137</v>
      </c>
      <c r="D111" s="131"/>
      <c r="E111" s="132"/>
      <c r="F111" s="132"/>
      <c r="G111" s="132"/>
      <c r="H111" s="132"/>
    </row>
    <row r="112" spans="1:8" ht="15.75" hidden="1" customHeight="1" outlineLevel="2">
      <c r="B112" s="253" t="s">
        <v>76</v>
      </c>
      <c r="C112" s="254" t="s">
        <v>138</v>
      </c>
      <c r="D112" s="131"/>
      <c r="E112" s="132"/>
      <c r="F112" s="132"/>
      <c r="G112" s="132"/>
      <c r="H112" s="132"/>
    </row>
    <row r="113" spans="1:8" ht="15.75" hidden="1" customHeight="1" outlineLevel="2">
      <c r="B113" s="253" t="s">
        <v>76</v>
      </c>
      <c r="C113" s="254" t="s">
        <v>139</v>
      </c>
      <c r="D113" s="131"/>
      <c r="E113" s="132"/>
      <c r="F113" s="132"/>
      <c r="G113" s="132"/>
      <c r="H113" s="132"/>
    </row>
    <row r="114" spans="1:8" ht="15.75" hidden="1" customHeight="1" outlineLevel="2">
      <c r="B114" s="253" t="s">
        <v>76</v>
      </c>
      <c r="C114" s="254" t="s">
        <v>140</v>
      </c>
      <c r="D114" s="131"/>
      <c r="E114" s="132"/>
      <c r="F114" s="132"/>
      <c r="G114" s="132"/>
      <c r="H114" s="132"/>
    </row>
    <row r="115" spans="1:8" ht="15.75" hidden="1" customHeight="1" outlineLevel="2">
      <c r="B115" s="253" t="s">
        <v>76</v>
      </c>
      <c r="C115" s="254" t="s">
        <v>141</v>
      </c>
      <c r="D115" s="131"/>
      <c r="E115" s="132"/>
      <c r="F115" s="132"/>
      <c r="G115" s="132"/>
      <c r="H115" s="132"/>
    </row>
    <row r="116" spans="1:8" ht="15.75" hidden="1" customHeight="1" outlineLevel="2">
      <c r="B116" s="253" t="s">
        <v>76</v>
      </c>
      <c r="C116" s="254" t="s">
        <v>142</v>
      </c>
      <c r="D116" s="131"/>
      <c r="E116" s="132"/>
      <c r="F116" s="132"/>
      <c r="G116" s="132"/>
      <c r="H116" s="132"/>
    </row>
    <row r="117" spans="1:8" ht="15.75" hidden="1" customHeight="1" outlineLevel="2">
      <c r="B117" s="253" t="s">
        <v>76</v>
      </c>
      <c r="C117" s="254" t="s">
        <v>143</v>
      </c>
      <c r="D117" s="131"/>
      <c r="E117" s="132"/>
      <c r="F117" s="132"/>
      <c r="G117" s="132"/>
      <c r="H117" s="132"/>
    </row>
    <row r="118" spans="1:8" ht="15.75" hidden="1" customHeight="1" outlineLevel="2">
      <c r="B118" s="253" t="s">
        <v>76</v>
      </c>
      <c r="C118" s="254" t="s">
        <v>144</v>
      </c>
      <c r="D118" s="131"/>
      <c r="E118" s="132"/>
      <c r="F118" s="132"/>
      <c r="G118" s="132"/>
      <c r="H118" s="132"/>
    </row>
    <row r="119" spans="1:8" ht="15.75" hidden="1" customHeight="1" outlineLevel="2">
      <c r="B119" s="253" t="s">
        <v>76</v>
      </c>
      <c r="C119" s="254" t="s">
        <v>145</v>
      </c>
      <c r="D119" s="131"/>
      <c r="E119" s="132"/>
      <c r="F119" s="132"/>
      <c r="G119" s="132"/>
      <c r="H119" s="132"/>
    </row>
    <row r="120" spans="1:8" ht="15.75" hidden="1" customHeight="1" outlineLevel="2">
      <c r="B120" s="253" t="s">
        <v>76</v>
      </c>
      <c r="C120" s="254" t="s">
        <v>146</v>
      </c>
      <c r="D120" s="131"/>
      <c r="E120" s="132"/>
      <c r="F120" s="132"/>
      <c r="G120" s="132"/>
      <c r="H120" s="132"/>
    </row>
    <row r="121" spans="1:8" ht="15.75" hidden="1" customHeight="1" outlineLevel="2">
      <c r="B121" s="253" t="s">
        <v>76</v>
      </c>
      <c r="C121" s="254" t="s">
        <v>147</v>
      </c>
      <c r="D121" s="131"/>
      <c r="E121" s="132"/>
      <c r="F121" s="132"/>
      <c r="G121" s="132"/>
      <c r="H121" s="132"/>
    </row>
    <row r="122" spans="1:8" ht="15.75" hidden="1" customHeight="1" outlineLevel="2">
      <c r="B122" s="253" t="s">
        <v>76</v>
      </c>
      <c r="C122" s="254" t="s">
        <v>148</v>
      </c>
      <c r="D122" s="131"/>
      <c r="E122" s="132"/>
      <c r="F122" s="132"/>
      <c r="G122" s="132"/>
      <c r="H122" s="132"/>
    </row>
    <row r="123" spans="1:8" ht="15.75" hidden="1" customHeight="1" outlineLevel="2">
      <c r="B123" s="253" t="s">
        <v>76</v>
      </c>
      <c r="C123" s="254" t="s">
        <v>149</v>
      </c>
      <c r="D123" s="131"/>
      <c r="E123" s="132"/>
      <c r="F123" s="132"/>
      <c r="G123" s="132"/>
      <c r="H123" s="132"/>
    </row>
    <row r="124" spans="1:8" ht="15.75" customHeight="1" outlineLevel="1" collapsed="1">
      <c r="A124" s="128">
        <v>1</v>
      </c>
      <c r="B124" s="256" t="s">
        <v>160</v>
      </c>
      <c r="C124" s="254">
        <f t="shared" ref="C124:D124" si="7">SUBTOTAL(9,C110:C123)</f>
        <v>0</v>
      </c>
      <c r="D124" s="131">
        <f t="shared" si="7"/>
        <v>27</v>
      </c>
      <c r="E124" s="133">
        <f>SUBTOTAL(9,E110:E123)</f>
        <v>0</v>
      </c>
      <c r="F124" s="133">
        <f>SUBTOTAL(9,F110:F123)</f>
        <v>0</v>
      </c>
      <c r="G124" s="133">
        <f>SUBTOTAL(9,G110:G123)</f>
        <v>0</v>
      </c>
      <c r="H124" s="133">
        <f>SUBTOTAL(9,H110:H123)</f>
        <v>27</v>
      </c>
    </row>
    <row r="125" spans="1:8" ht="15.75" hidden="1" customHeight="1" outlineLevel="2">
      <c r="B125" s="253" t="s">
        <v>77</v>
      </c>
      <c r="C125" s="254" t="s">
        <v>136</v>
      </c>
      <c r="D125" s="131">
        <v>1928</v>
      </c>
      <c r="E125" s="132">
        <v>273</v>
      </c>
      <c r="F125" s="132">
        <v>323</v>
      </c>
      <c r="G125" s="132">
        <v>190</v>
      </c>
      <c r="H125" s="132">
        <v>1142</v>
      </c>
    </row>
    <row r="126" spans="1:8" ht="15.75" hidden="1" customHeight="1" outlineLevel="2">
      <c r="B126" s="253" t="s">
        <v>77</v>
      </c>
      <c r="C126" s="254" t="s">
        <v>137</v>
      </c>
      <c r="D126" s="131"/>
      <c r="E126" s="132"/>
      <c r="F126" s="132"/>
      <c r="G126" s="132"/>
      <c r="H126" s="132"/>
    </row>
    <row r="127" spans="1:8" ht="15.75" hidden="1" customHeight="1" outlineLevel="2">
      <c r="B127" s="253" t="s">
        <v>77</v>
      </c>
      <c r="C127" s="254" t="s">
        <v>138</v>
      </c>
      <c r="D127" s="131"/>
      <c r="E127" s="132"/>
      <c r="F127" s="132"/>
      <c r="G127" s="132"/>
      <c r="H127" s="132"/>
    </row>
    <row r="128" spans="1:8" ht="15.75" hidden="1" customHeight="1" outlineLevel="2">
      <c r="B128" s="253" t="s">
        <v>77</v>
      </c>
      <c r="C128" s="254" t="s">
        <v>139</v>
      </c>
      <c r="D128" s="131"/>
      <c r="E128" s="132"/>
      <c r="F128" s="132"/>
      <c r="G128" s="132"/>
      <c r="H128" s="132"/>
    </row>
    <row r="129" spans="1:8" ht="15.75" hidden="1" customHeight="1" outlineLevel="2">
      <c r="B129" s="253" t="s">
        <v>77</v>
      </c>
      <c r="C129" s="254" t="s">
        <v>140</v>
      </c>
      <c r="D129" s="131"/>
      <c r="E129" s="132"/>
      <c r="F129" s="132"/>
      <c r="G129" s="132"/>
      <c r="H129" s="132"/>
    </row>
    <row r="130" spans="1:8" ht="15.75" hidden="1" customHeight="1" outlineLevel="2">
      <c r="B130" s="253" t="s">
        <v>77</v>
      </c>
      <c r="C130" s="254" t="s">
        <v>141</v>
      </c>
      <c r="D130" s="131">
        <v>203</v>
      </c>
      <c r="E130" s="132"/>
      <c r="F130" s="132"/>
      <c r="G130" s="132">
        <v>0</v>
      </c>
      <c r="H130" s="132">
        <v>203</v>
      </c>
    </row>
    <row r="131" spans="1:8" ht="15.75" hidden="1" customHeight="1" outlineLevel="2">
      <c r="B131" s="253" t="s">
        <v>77</v>
      </c>
      <c r="C131" s="254" t="s">
        <v>142</v>
      </c>
      <c r="D131" s="131"/>
      <c r="E131" s="132"/>
      <c r="F131" s="132"/>
      <c r="G131" s="132"/>
      <c r="H131" s="132"/>
    </row>
    <row r="132" spans="1:8" ht="15.75" hidden="1" customHeight="1" outlineLevel="2">
      <c r="B132" s="253" t="s">
        <v>77</v>
      </c>
      <c r="C132" s="254" t="s">
        <v>143</v>
      </c>
      <c r="D132" s="131"/>
      <c r="E132" s="132"/>
      <c r="F132" s="132"/>
      <c r="G132" s="132"/>
      <c r="H132" s="132"/>
    </row>
    <row r="133" spans="1:8" ht="15.75" hidden="1" customHeight="1" outlineLevel="2">
      <c r="B133" s="253" t="s">
        <v>77</v>
      </c>
      <c r="C133" s="254" t="s">
        <v>144</v>
      </c>
      <c r="D133" s="131"/>
      <c r="E133" s="132"/>
      <c r="F133" s="132"/>
      <c r="G133" s="132"/>
      <c r="H133" s="132"/>
    </row>
    <row r="134" spans="1:8" ht="15.75" hidden="1" customHeight="1" outlineLevel="2">
      <c r="B134" s="253" t="s">
        <v>77</v>
      </c>
      <c r="C134" s="254" t="s">
        <v>145</v>
      </c>
      <c r="D134" s="131">
        <v>910</v>
      </c>
      <c r="E134" s="132">
        <v>265</v>
      </c>
      <c r="F134" s="132">
        <v>248</v>
      </c>
      <c r="G134" s="132">
        <v>109</v>
      </c>
      <c r="H134" s="132">
        <v>288</v>
      </c>
    </row>
    <row r="135" spans="1:8" ht="15.75" hidden="1" customHeight="1" outlineLevel="2">
      <c r="B135" s="253" t="s">
        <v>77</v>
      </c>
      <c r="C135" s="254" t="s">
        <v>146</v>
      </c>
      <c r="D135" s="131"/>
      <c r="E135" s="132"/>
      <c r="F135" s="132"/>
      <c r="G135" s="132"/>
      <c r="H135" s="132"/>
    </row>
    <row r="136" spans="1:8" ht="15.75" hidden="1" customHeight="1" outlineLevel="2">
      <c r="B136" s="253" t="s">
        <v>77</v>
      </c>
      <c r="C136" s="254" t="s">
        <v>147</v>
      </c>
      <c r="D136" s="131">
        <v>146</v>
      </c>
      <c r="E136" s="132">
        <v>1</v>
      </c>
      <c r="F136" s="132">
        <v>35</v>
      </c>
      <c r="G136" s="132">
        <v>47</v>
      </c>
      <c r="H136" s="132">
        <v>63</v>
      </c>
    </row>
    <row r="137" spans="1:8" ht="15.75" hidden="1" customHeight="1" outlineLevel="2">
      <c r="B137" s="253" t="s">
        <v>77</v>
      </c>
      <c r="C137" s="254" t="s">
        <v>148</v>
      </c>
      <c r="D137" s="131"/>
      <c r="E137" s="132"/>
      <c r="F137" s="132"/>
      <c r="G137" s="132"/>
      <c r="H137" s="132"/>
    </row>
    <row r="138" spans="1:8" ht="15.75" hidden="1" customHeight="1" outlineLevel="2">
      <c r="B138" s="253" t="s">
        <v>77</v>
      </c>
      <c r="C138" s="254" t="s">
        <v>149</v>
      </c>
      <c r="D138" s="131"/>
      <c r="E138" s="132"/>
      <c r="F138" s="132"/>
      <c r="G138" s="132"/>
      <c r="H138" s="132"/>
    </row>
    <row r="139" spans="1:8" ht="15.75" customHeight="1" outlineLevel="1" collapsed="1">
      <c r="A139" s="128">
        <v>1</v>
      </c>
      <c r="B139" s="256" t="s">
        <v>161</v>
      </c>
      <c r="C139" s="254">
        <f t="shared" ref="C139:D139" si="8">SUBTOTAL(9,C125:C138)</f>
        <v>0</v>
      </c>
      <c r="D139" s="131">
        <f t="shared" si="8"/>
        <v>3187</v>
      </c>
      <c r="E139" s="133">
        <f>SUBTOTAL(9,E125:E138)</f>
        <v>539</v>
      </c>
      <c r="F139" s="133">
        <f>SUBTOTAL(9,F125:F138)</f>
        <v>606</v>
      </c>
      <c r="G139" s="133">
        <f>SUBTOTAL(9,G125:G138)</f>
        <v>346</v>
      </c>
      <c r="H139" s="133">
        <f>SUBTOTAL(9,H125:H138)</f>
        <v>1696</v>
      </c>
    </row>
    <row r="140" spans="1:8" ht="15.75" hidden="1" customHeight="1" outlineLevel="2">
      <c r="B140" s="253" t="s">
        <v>62</v>
      </c>
      <c r="C140" s="254" t="s">
        <v>136</v>
      </c>
      <c r="D140" s="131">
        <v>1309</v>
      </c>
      <c r="E140" s="132"/>
      <c r="F140" s="132"/>
      <c r="G140" s="132"/>
      <c r="H140" s="132">
        <v>1309</v>
      </c>
    </row>
    <row r="141" spans="1:8" ht="15.75" hidden="1" customHeight="1" outlineLevel="2">
      <c r="B141" s="253" t="s">
        <v>62</v>
      </c>
      <c r="C141" s="254" t="s">
        <v>137</v>
      </c>
      <c r="D141" s="131"/>
      <c r="E141" s="132"/>
      <c r="F141" s="132"/>
      <c r="G141" s="132"/>
      <c r="H141" s="132"/>
    </row>
    <row r="142" spans="1:8" ht="15.75" hidden="1" customHeight="1" outlineLevel="2">
      <c r="B142" s="253" t="s">
        <v>62</v>
      </c>
      <c r="C142" s="254" t="s">
        <v>138</v>
      </c>
      <c r="D142" s="131"/>
      <c r="E142" s="132"/>
      <c r="F142" s="132"/>
      <c r="G142" s="132"/>
      <c r="H142" s="132"/>
    </row>
    <row r="143" spans="1:8" ht="15.75" hidden="1" customHeight="1" outlineLevel="2">
      <c r="B143" s="253" t="s">
        <v>62</v>
      </c>
      <c r="C143" s="254" t="s">
        <v>139</v>
      </c>
      <c r="D143" s="131"/>
      <c r="E143" s="132"/>
      <c r="F143" s="132"/>
      <c r="G143" s="132"/>
      <c r="H143" s="132"/>
    </row>
    <row r="144" spans="1:8" ht="15.75" hidden="1" customHeight="1" outlineLevel="2">
      <c r="B144" s="253" t="s">
        <v>62</v>
      </c>
      <c r="C144" s="254" t="s">
        <v>140</v>
      </c>
      <c r="D144" s="131"/>
      <c r="E144" s="132"/>
      <c r="F144" s="132"/>
      <c r="G144" s="132"/>
      <c r="H144" s="132"/>
    </row>
    <row r="145" spans="1:8" ht="15.75" hidden="1" customHeight="1" outlineLevel="2">
      <c r="B145" s="253" t="s">
        <v>62</v>
      </c>
      <c r="C145" s="254" t="s">
        <v>141</v>
      </c>
      <c r="D145" s="131"/>
      <c r="E145" s="132"/>
      <c r="F145" s="132"/>
      <c r="G145" s="132"/>
      <c r="H145" s="132"/>
    </row>
    <row r="146" spans="1:8" ht="15.75" hidden="1" customHeight="1" outlineLevel="2">
      <c r="B146" s="253" t="s">
        <v>62</v>
      </c>
      <c r="C146" s="254" t="s">
        <v>142</v>
      </c>
      <c r="D146" s="131"/>
      <c r="E146" s="132"/>
      <c r="F146" s="132"/>
      <c r="G146" s="132"/>
      <c r="H146" s="132"/>
    </row>
    <row r="147" spans="1:8" ht="15.75" hidden="1" customHeight="1" outlineLevel="2">
      <c r="B147" s="253" t="s">
        <v>62</v>
      </c>
      <c r="C147" s="254" t="s">
        <v>143</v>
      </c>
      <c r="D147" s="131"/>
      <c r="E147" s="132"/>
      <c r="F147" s="132"/>
      <c r="G147" s="132"/>
      <c r="H147" s="132"/>
    </row>
    <row r="148" spans="1:8" ht="15.75" hidden="1" customHeight="1" outlineLevel="2">
      <c r="B148" s="253" t="s">
        <v>62</v>
      </c>
      <c r="C148" s="254" t="s">
        <v>144</v>
      </c>
      <c r="D148" s="131"/>
      <c r="E148" s="132"/>
      <c r="F148" s="132"/>
      <c r="G148" s="132"/>
      <c r="H148" s="132"/>
    </row>
    <row r="149" spans="1:8" ht="15.75" hidden="1" customHeight="1" outlineLevel="2">
      <c r="B149" s="253" t="s">
        <v>62</v>
      </c>
      <c r="C149" s="254" t="s">
        <v>145</v>
      </c>
      <c r="D149" s="131"/>
      <c r="E149" s="132"/>
      <c r="F149" s="132"/>
      <c r="G149" s="132"/>
      <c r="H149" s="132"/>
    </row>
    <row r="150" spans="1:8" ht="15.75" hidden="1" customHeight="1" outlineLevel="2">
      <c r="B150" s="253" t="s">
        <v>62</v>
      </c>
      <c r="C150" s="254" t="s">
        <v>146</v>
      </c>
      <c r="D150" s="131"/>
      <c r="E150" s="132"/>
      <c r="F150" s="132"/>
      <c r="G150" s="132"/>
      <c r="H150" s="132"/>
    </row>
    <row r="151" spans="1:8" ht="15.75" hidden="1" customHeight="1" outlineLevel="2">
      <c r="B151" s="253" t="s">
        <v>62</v>
      </c>
      <c r="C151" s="254" t="s">
        <v>147</v>
      </c>
      <c r="D151" s="131"/>
      <c r="E151" s="132"/>
      <c r="F151" s="132"/>
      <c r="G151" s="132"/>
      <c r="H151" s="132"/>
    </row>
    <row r="152" spans="1:8" ht="15.75" hidden="1" customHeight="1" outlineLevel="2">
      <c r="B152" s="253" t="s">
        <v>62</v>
      </c>
      <c r="C152" s="254" t="s">
        <v>148</v>
      </c>
      <c r="D152" s="131"/>
      <c r="E152" s="132"/>
      <c r="F152" s="132"/>
      <c r="G152" s="132"/>
      <c r="H152" s="132"/>
    </row>
    <row r="153" spans="1:8" ht="15.75" hidden="1" customHeight="1" outlineLevel="2">
      <c r="B153" s="253" t="s">
        <v>62</v>
      </c>
      <c r="C153" s="254" t="s">
        <v>149</v>
      </c>
      <c r="D153" s="131"/>
      <c r="E153" s="132"/>
      <c r="F153" s="132"/>
      <c r="G153" s="132"/>
      <c r="H153" s="132"/>
    </row>
    <row r="154" spans="1:8" ht="15.75" customHeight="1" outlineLevel="1" collapsed="1">
      <c r="A154" s="128">
        <v>1</v>
      </c>
      <c r="B154" s="256" t="s">
        <v>162</v>
      </c>
      <c r="C154" s="254">
        <f t="shared" ref="C154:D154" si="9">SUBTOTAL(9,C140:C153)</f>
        <v>0</v>
      </c>
      <c r="D154" s="131">
        <f t="shared" si="9"/>
        <v>1309</v>
      </c>
      <c r="E154" s="133">
        <f>SUBTOTAL(9,E140:E153)</f>
        <v>0</v>
      </c>
      <c r="F154" s="133">
        <f>SUBTOTAL(9,F140:F153)</f>
        <v>0</v>
      </c>
      <c r="G154" s="133">
        <f>SUBTOTAL(9,G140:G153)</f>
        <v>0</v>
      </c>
      <c r="H154" s="133">
        <f>SUBTOTAL(9,H140:H153)</f>
        <v>1309</v>
      </c>
    </row>
    <row r="155" spans="1:8" ht="15.75" hidden="1" customHeight="1" outlineLevel="2">
      <c r="B155" s="253" t="s">
        <v>78</v>
      </c>
      <c r="C155" s="254" t="s">
        <v>136</v>
      </c>
      <c r="D155" s="131">
        <v>1420</v>
      </c>
      <c r="E155" s="132">
        <v>124</v>
      </c>
      <c r="F155" s="132">
        <v>152</v>
      </c>
      <c r="G155" s="132">
        <v>99</v>
      </c>
      <c r="H155" s="132">
        <v>1045</v>
      </c>
    </row>
    <row r="156" spans="1:8" ht="15.75" hidden="1" customHeight="1" outlineLevel="2">
      <c r="B156" s="253" t="s">
        <v>78</v>
      </c>
      <c r="C156" s="254" t="s">
        <v>137</v>
      </c>
      <c r="D156" s="131"/>
      <c r="E156" s="132"/>
      <c r="F156" s="132"/>
      <c r="G156" s="132"/>
      <c r="H156" s="132"/>
    </row>
    <row r="157" spans="1:8" ht="15.75" hidden="1" customHeight="1" outlineLevel="2">
      <c r="B157" s="253" t="s">
        <v>78</v>
      </c>
      <c r="C157" s="254" t="s">
        <v>138</v>
      </c>
      <c r="D157" s="131"/>
      <c r="E157" s="132"/>
      <c r="F157" s="132"/>
      <c r="G157" s="132"/>
      <c r="H157" s="132"/>
    </row>
    <row r="158" spans="1:8" ht="15.75" hidden="1" customHeight="1" outlineLevel="2">
      <c r="B158" s="253" t="s">
        <v>78</v>
      </c>
      <c r="C158" s="254" t="s">
        <v>139</v>
      </c>
      <c r="D158" s="131"/>
      <c r="E158" s="132"/>
      <c r="F158" s="132"/>
      <c r="G158" s="132"/>
      <c r="H158" s="132"/>
    </row>
    <row r="159" spans="1:8" ht="15.75" hidden="1" customHeight="1" outlineLevel="2">
      <c r="B159" s="253" t="s">
        <v>78</v>
      </c>
      <c r="C159" s="254" t="s">
        <v>140</v>
      </c>
      <c r="D159" s="131"/>
      <c r="E159" s="132"/>
      <c r="F159" s="132"/>
      <c r="G159" s="132"/>
      <c r="H159" s="132"/>
    </row>
    <row r="160" spans="1:8" ht="15.75" hidden="1" customHeight="1" outlineLevel="2">
      <c r="B160" s="253" t="s">
        <v>78</v>
      </c>
      <c r="C160" s="254" t="s">
        <v>141</v>
      </c>
      <c r="D160" s="131"/>
      <c r="E160" s="132"/>
      <c r="F160" s="132"/>
      <c r="G160" s="132"/>
      <c r="H160" s="132"/>
    </row>
    <row r="161" spans="1:8" ht="15.75" hidden="1" customHeight="1" outlineLevel="2">
      <c r="B161" s="253" t="s">
        <v>78</v>
      </c>
      <c r="C161" s="254" t="s">
        <v>142</v>
      </c>
      <c r="D161" s="131"/>
      <c r="E161" s="132"/>
      <c r="F161" s="132"/>
      <c r="G161" s="132"/>
      <c r="H161" s="132"/>
    </row>
    <row r="162" spans="1:8" ht="15.75" hidden="1" customHeight="1" outlineLevel="2">
      <c r="B162" s="253" t="s">
        <v>78</v>
      </c>
      <c r="C162" s="254" t="s">
        <v>143</v>
      </c>
      <c r="D162" s="131"/>
      <c r="E162" s="132"/>
      <c r="F162" s="132"/>
      <c r="G162" s="132"/>
      <c r="H162" s="132"/>
    </row>
    <row r="163" spans="1:8" ht="15.75" hidden="1" customHeight="1" outlineLevel="2">
      <c r="B163" s="253" t="s">
        <v>78</v>
      </c>
      <c r="C163" s="254" t="s">
        <v>144</v>
      </c>
      <c r="D163" s="131"/>
      <c r="E163" s="132"/>
      <c r="F163" s="132"/>
      <c r="G163" s="132"/>
      <c r="H163" s="132"/>
    </row>
    <row r="164" spans="1:8" ht="15.75" hidden="1" customHeight="1" outlineLevel="2">
      <c r="B164" s="253" t="s">
        <v>78</v>
      </c>
      <c r="C164" s="254" t="s">
        <v>145</v>
      </c>
      <c r="D164" s="131"/>
      <c r="E164" s="132"/>
      <c r="F164" s="132"/>
      <c r="G164" s="132"/>
      <c r="H164" s="132"/>
    </row>
    <row r="165" spans="1:8" ht="15.75" hidden="1" customHeight="1" outlineLevel="2">
      <c r="B165" s="253" t="s">
        <v>78</v>
      </c>
      <c r="C165" s="254" t="s">
        <v>146</v>
      </c>
      <c r="D165" s="131"/>
      <c r="E165" s="132"/>
      <c r="F165" s="132"/>
      <c r="G165" s="132"/>
      <c r="H165" s="132"/>
    </row>
    <row r="166" spans="1:8" ht="15.75" hidden="1" customHeight="1" outlineLevel="2">
      <c r="B166" s="253" t="s">
        <v>78</v>
      </c>
      <c r="C166" s="254" t="s">
        <v>147</v>
      </c>
      <c r="D166" s="131"/>
      <c r="E166" s="132"/>
      <c r="F166" s="132"/>
      <c r="G166" s="132"/>
      <c r="H166" s="132"/>
    </row>
    <row r="167" spans="1:8" ht="15.75" hidden="1" customHeight="1" outlineLevel="2">
      <c r="B167" s="253" t="s">
        <v>78</v>
      </c>
      <c r="C167" s="254" t="s">
        <v>148</v>
      </c>
      <c r="D167" s="131"/>
      <c r="E167" s="132"/>
      <c r="F167" s="132"/>
      <c r="G167" s="132"/>
      <c r="H167" s="132"/>
    </row>
    <row r="168" spans="1:8" ht="15.75" hidden="1" customHeight="1" outlineLevel="2">
      <c r="B168" s="253" t="s">
        <v>78</v>
      </c>
      <c r="C168" s="254" t="s">
        <v>149</v>
      </c>
      <c r="D168" s="131"/>
      <c r="E168" s="132"/>
      <c r="F168" s="132"/>
      <c r="G168" s="132"/>
      <c r="H168" s="132"/>
    </row>
    <row r="169" spans="1:8" ht="15.75" customHeight="1" outlineLevel="1" collapsed="1">
      <c r="A169" s="128">
        <v>1</v>
      </c>
      <c r="B169" s="256" t="s">
        <v>163</v>
      </c>
      <c r="C169" s="254">
        <f t="shared" ref="C169:D169" si="10">SUBTOTAL(9,C155:C168)</f>
        <v>0</v>
      </c>
      <c r="D169" s="131">
        <f t="shared" si="10"/>
        <v>1420</v>
      </c>
      <c r="E169" s="133">
        <f>SUBTOTAL(9,E155:E168)</f>
        <v>124</v>
      </c>
      <c r="F169" s="133">
        <f>SUBTOTAL(9,F155:F168)</f>
        <v>152</v>
      </c>
      <c r="G169" s="133">
        <f>SUBTOTAL(9,G155:G168)</f>
        <v>99</v>
      </c>
      <c r="H169" s="133">
        <f>SUBTOTAL(9,H155:H168)</f>
        <v>1045</v>
      </c>
    </row>
    <row r="170" spans="1:8" ht="15.75" hidden="1" customHeight="1" outlineLevel="2">
      <c r="B170" s="253" t="s">
        <v>79</v>
      </c>
      <c r="C170" s="254" t="s">
        <v>136</v>
      </c>
      <c r="D170" s="131"/>
      <c r="E170" s="132"/>
      <c r="F170" s="132"/>
      <c r="G170" s="132"/>
      <c r="H170" s="132"/>
    </row>
    <row r="171" spans="1:8" ht="15.75" hidden="1" customHeight="1" outlineLevel="2">
      <c r="B171" s="253" t="s">
        <v>79</v>
      </c>
      <c r="C171" s="254" t="s">
        <v>137</v>
      </c>
      <c r="D171" s="131"/>
      <c r="E171" s="132"/>
      <c r="F171" s="132"/>
      <c r="G171" s="132"/>
      <c r="H171" s="132"/>
    </row>
    <row r="172" spans="1:8" ht="15.75" hidden="1" customHeight="1" outlineLevel="2">
      <c r="B172" s="253" t="s">
        <v>79</v>
      </c>
      <c r="C172" s="254" t="s">
        <v>138</v>
      </c>
      <c r="D172" s="131"/>
      <c r="E172" s="132"/>
      <c r="F172" s="132"/>
      <c r="G172" s="132"/>
      <c r="H172" s="132"/>
    </row>
    <row r="173" spans="1:8" ht="15.75" hidden="1" customHeight="1" outlineLevel="2">
      <c r="B173" s="253" t="s">
        <v>79</v>
      </c>
      <c r="C173" s="254" t="s">
        <v>139</v>
      </c>
      <c r="D173" s="131"/>
      <c r="E173" s="132"/>
      <c r="F173" s="132"/>
      <c r="G173" s="132"/>
      <c r="H173" s="132"/>
    </row>
    <row r="174" spans="1:8" ht="15.75" hidden="1" customHeight="1" outlineLevel="2">
      <c r="B174" s="253" t="s">
        <v>79</v>
      </c>
      <c r="C174" s="254" t="s">
        <v>140</v>
      </c>
      <c r="D174" s="131"/>
      <c r="E174" s="132"/>
      <c r="F174" s="132"/>
      <c r="G174" s="132"/>
      <c r="H174" s="132"/>
    </row>
    <row r="175" spans="1:8" ht="15.75" hidden="1" customHeight="1" outlineLevel="2">
      <c r="B175" s="253" t="s">
        <v>79</v>
      </c>
      <c r="C175" s="254" t="s">
        <v>141</v>
      </c>
      <c r="D175" s="131"/>
      <c r="E175" s="132"/>
      <c r="F175" s="132"/>
      <c r="G175" s="132"/>
      <c r="H175" s="132"/>
    </row>
    <row r="176" spans="1:8" ht="15.75" hidden="1" customHeight="1" outlineLevel="2">
      <c r="B176" s="253" t="s">
        <v>79</v>
      </c>
      <c r="C176" s="254" t="s">
        <v>142</v>
      </c>
      <c r="D176" s="131"/>
      <c r="E176" s="132"/>
      <c r="F176" s="132"/>
      <c r="G176" s="132"/>
      <c r="H176" s="132"/>
    </row>
    <row r="177" spans="1:8" ht="15.75" hidden="1" customHeight="1" outlineLevel="2">
      <c r="B177" s="253" t="s">
        <v>79</v>
      </c>
      <c r="C177" s="254" t="s">
        <v>143</v>
      </c>
      <c r="D177" s="131"/>
      <c r="E177" s="132"/>
      <c r="F177" s="132"/>
      <c r="G177" s="132"/>
      <c r="H177" s="132"/>
    </row>
    <row r="178" spans="1:8" ht="15.75" hidden="1" customHeight="1" outlineLevel="2">
      <c r="B178" s="253" t="s">
        <v>79</v>
      </c>
      <c r="C178" s="254" t="s">
        <v>144</v>
      </c>
      <c r="D178" s="131"/>
      <c r="E178" s="132"/>
      <c r="F178" s="132"/>
      <c r="G178" s="132"/>
      <c r="H178" s="132"/>
    </row>
    <row r="179" spans="1:8" ht="15.75" hidden="1" customHeight="1" outlineLevel="2">
      <c r="B179" s="253" t="s">
        <v>79</v>
      </c>
      <c r="C179" s="254" t="s">
        <v>145</v>
      </c>
      <c r="D179" s="131"/>
      <c r="E179" s="132"/>
      <c r="F179" s="132"/>
      <c r="G179" s="132"/>
      <c r="H179" s="132"/>
    </row>
    <row r="180" spans="1:8" ht="15.75" hidden="1" customHeight="1" outlineLevel="2">
      <c r="B180" s="253" t="s">
        <v>79</v>
      </c>
      <c r="C180" s="254" t="s">
        <v>146</v>
      </c>
      <c r="D180" s="131"/>
      <c r="E180" s="132"/>
      <c r="F180" s="132"/>
      <c r="G180" s="132"/>
      <c r="H180" s="132"/>
    </row>
    <row r="181" spans="1:8" ht="15.75" hidden="1" customHeight="1" outlineLevel="2">
      <c r="B181" s="253" t="s">
        <v>79</v>
      </c>
      <c r="C181" s="254" t="s">
        <v>147</v>
      </c>
      <c r="D181" s="131"/>
      <c r="E181" s="132"/>
      <c r="F181" s="132"/>
      <c r="G181" s="132"/>
      <c r="H181" s="132"/>
    </row>
    <row r="182" spans="1:8" ht="15.75" hidden="1" customHeight="1" outlineLevel="2">
      <c r="B182" s="253" t="s">
        <v>79</v>
      </c>
      <c r="C182" s="254" t="s">
        <v>148</v>
      </c>
      <c r="D182" s="131"/>
      <c r="E182" s="132"/>
      <c r="F182" s="132"/>
      <c r="G182" s="132"/>
      <c r="H182" s="132"/>
    </row>
    <row r="183" spans="1:8" ht="15.75" hidden="1" customHeight="1" outlineLevel="2">
      <c r="B183" s="253" t="s">
        <v>79</v>
      </c>
      <c r="C183" s="254" t="s">
        <v>149</v>
      </c>
      <c r="D183" s="131"/>
      <c r="E183" s="132"/>
      <c r="F183" s="132"/>
      <c r="G183" s="132"/>
      <c r="H183" s="132"/>
    </row>
    <row r="184" spans="1:8" ht="15.75" customHeight="1" outlineLevel="1" collapsed="1">
      <c r="A184" s="128">
        <v>1</v>
      </c>
      <c r="B184" s="256" t="s">
        <v>164</v>
      </c>
      <c r="C184" s="254">
        <f t="shared" ref="C184:D184" si="11">SUBTOTAL(9,C170:C183)</f>
        <v>0</v>
      </c>
      <c r="D184" s="131">
        <f t="shared" si="11"/>
        <v>0</v>
      </c>
      <c r="E184" s="133">
        <f>SUBTOTAL(9,E170:E183)</f>
        <v>0</v>
      </c>
      <c r="F184" s="133">
        <f>SUBTOTAL(9,F170:F183)</f>
        <v>0</v>
      </c>
      <c r="G184" s="133">
        <f>SUBTOTAL(9,G170:G183)</f>
        <v>0</v>
      </c>
      <c r="H184" s="133">
        <f>SUBTOTAL(9,H170:H183)</f>
        <v>0</v>
      </c>
    </row>
    <row r="185" spans="1:8" ht="15.75" hidden="1" customHeight="1" outlineLevel="2">
      <c r="B185" s="253" t="s">
        <v>80</v>
      </c>
      <c r="C185" s="254" t="s">
        <v>136</v>
      </c>
      <c r="D185" s="131">
        <v>15</v>
      </c>
      <c r="E185" s="132"/>
      <c r="F185" s="132"/>
      <c r="G185" s="132"/>
      <c r="H185" s="132">
        <v>15</v>
      </c>
    </row>
    <row r="186" spans="1:8" ht="15.75" hidden="1" customHeight="1" outlineLevel="2">
      <c r="B186" s="253" t="s">
        <v>80</v>
      </c>
      <c r="C186" s="254" t="s">
        <v>137</v>
      </c>
      <c r="D186" s="131"/>
      <c r="E186" s="132"/>
      <c r="F186" s="132"/>
      <c r="G186" s="132"/>
      <c r="H186" s="132"/>
    </row>
    <row r="187" spans="1:8" ht="15.75" hidden="1" customHeight="1" outlineLevel="2">
      <c r="B187" s="253" t="s">
        <v>80</v>
      </c>
      <c r="C187" s="254" t="s">
        <v>138</v>
      </c>
      <c r="D187" s="131"/>
      <c r="E187" s="132"/>
      <c r="F187" s="132"/>
      <c r="G187" s="132"/>
      <c r="H187" s="132"/>
    </row>
    <row r="188" spans="1:8" ht="15.75" hidden="1" customHeight="1" outlineLevel="2">
      <c r="B188" s="253" t="s">
        <v>80</v>
      </c>
      <c r="C188" s="254" t="s">
        <v>139</v>
      </c>
      <c r="D188" s="131"/>
      <c r="E188" s="132"/>
      <c r="F188" s="132"/>
      <c r="G188" s="132"/>
      <c r="H188" s="132"/>
    </row>
    <row r="189" spans="1:8" ht="15.75" hidden="1" customHeight="1" outlineLevel="2">
      <c r="B189" s="253" t="s">
        <v>80</v>
      </c>
      <c r="C189" s="254" t="s">
        <v>140</v>
      </c>
      <c r="D189" s="131"/>
      <c r="E189" s="132"/>
      <c r="F189" s="132"/>
      <c r="G189" s="132"/>
      <c r="H189" s="132"/>
    </row>
    <row r="190" spans="1:8" ht="15.75" hidden="1" customHeight="1" outlineLevel="2">
      <c r="B190" s="253" t="s">
        <v>80</v>
      </c>
      <c r="C190" s="254" t="s">
        <v>141</v>
      </c>
      <c r="D190" s="131"/>
      <c r="E190" s="132"/>
      <c r="F190" s="132"/>
      <c r="G190" s="132"/>
      <c r="H190" s="132"/>
    </row>
    <row r="191" spans="1:8" ht="15.75" hidden="1" customHeight="1" outlineLevel="2">
      <c r="B191" s="253" t="s">
        <v>80</v>
      </c>
      <c r="C191" s="254" t="s">
        <v>142</v>
      </c>
      <c r="D191" s="131"/>
      <c r="E191" s="132"/>
      <c r="F191" s="132"/>
      <c r="G191" s="132"/>
      <c r="H191" s="132"/>
    </row>
    <row r="192" spans="1:8" ht="15.75" hidden="1" customHeight="1" outlineLevel="2">
      <c r="B192" s="253" t="s">
        <v>80</v>
      </c>
      <c r="C192" s="254" t="s">
        <v>143</v>
      </c>
      <c r="D192" s="131"/>
      <c r="E192" s="132"/>
      <c r="F192" s="132"/>
      <c r="G192" s="132"/>
      <c r="H192" s="132"/>
    </row>
    <row r="193" spans="1:8" ht="15.75" hidden="1" customHeight="1" outlineLevel="2">
      <c r="B193" s="253" t="s">
        <v>80</v>
      </c>
      <c r="C193" s="254" t="s">
        <v>144</v>
      </c>
      <c r="D193" s="131"/>
      <c r="E193" s="132"/>
      <c r="F193" s="132"/>
      <c r="G193" s="132"/>
      <c r="H193" s="132"/>
    </row>
    <row r="194" spans="1:8" ht="15.75" hidden="1" customHeight="1" outlineLevel="2">
      <c r="B194" s="253" t="s">
        <v>80</v>
      </c>
      <c r="C194" s="254" t="s">
        <v>145</v>
      </c>
      <c r="D194" s="131"/>
      <c r="E194" s="132"/>
      <c r="F194" s="132"/>
      <c r="G194" s="132"/>
      <c r="H194" s="132"/>
    </row>
    <row r="195" spans="1:8" ht="15.75" hidden="1" customHeight="1" outlineLevel="2">
      <c r="B195" s="253" t="s">
        <v>80</v>
      </c>
      <c r="C195" s="254" t="s">
        <v>146</v>
      </c>
      <c r="D195" s="131"/>
      <c r="E195" s="132"/>
      <c r="F195" s="132"/>
      <c r="G195" s="132"/>
      <c r="H195" s="132"/>
    </row>
    <row r="196" spans="1:8" ht="15.75" hidden="1" customHeight="1" outlineLevel="2">
      <c r="B196" s="253" t="s">
        <v>80</v>
      </c>
      <c r="C196" s="254" t="s">
        <v>147</v>
      </c>
      <c r="D196" s="131"/>
      <c r="E196" s="132"/>
      <c r="F196" s="132"/>
      <c r="G196" s="132"/>
      <c r="H196" s="132"/>
    </row>
    <row r="197" spans="1:8" ht="15.75" hidden="1" customHeight="1" outlineLevel="2">
      <c r="B197" s="253" t="s">
        <v>80</v>
      </c>
      <c r="C197" s="254" t="s">
        <v>148</v>
      </c>
      <c r="D197" s="131"/>
      <c r="E197" s="132"/>
      <c r="F197" s="132"/>
      <c r="G197" s="132"/>
      <c r="H197" s="132"/>
    </row>
    <row r="198" spans="1:8" ht="15.75" hidden="1" customHeight="1" outlineLevel="2">
      <c r="B198" s="253" t="s">
        <v>80</v>
      </c>
      <c r="C198" s="254" t="s">
        <v>149</v>
      </c>
      <c r="D198" s="131"/>
      <c r="E198" s="132"/>
      <c r="F198" s="132"/>
      <c r="G198" s="132"/>
      <c r="H198" s="132"/>
    </row>
    <row r="199" spans="1:8" ht="15.75" customHeight="1" outlineLevel="1" collapsed="1">
      <c r="A199" s="128">
        <v>1</v>
      </c>
      <c r="B199" s="256" t="s">
        <v>165</v>
      </c>
      <c r="C199" s="254">
        <f t="shared" ref="C199:D199" si="12">SUBTOTAL(9,C185:C198)</f>
        <v>0</v>
      </c>
      <c r="D199" s="131">
        <f t="shared" si="12"/>
        <v>15</v>
      </c>
      <c r="E199" s="133">
        <f>SUBTOTAL(9,E185:E198)</f>
        <v>0</v>
      </c>
      <c r="F199" s="133">
        <f>SUBTOTAL(9,F185:F198)</f>
        <v>0</v>
      </c>
      <c r="G199" s="133">
        <f>SUBTOTAL(9,G185:G198)</f>
        <v>0</v>
      </c>
      <c r="H199" s="133">
        <f>SUBTOTAL(9,H185:H198)</f>
        <v>15</v>
      </c>
    </row>
    <row r="200" spans="1:8" ht="15.75" hidden="1" customHeight="1" outlineLevel="2">
      <c r="B200" s="253" t="s">
        <v>166</v>
      </c>
      <c r="C200" s="254" t="s">
        <v>136</v>
      </c>
      <c r="D200" s="131"/>
      <c r="E200" s="132"/>
      <c r="F200" s="132"/>
      <c r="G200" s="132"/>
      <c r="H200" s="132"/>
    </row>
    <row r="201" spans="1:8" ht="15.75" hidden="1" customHeight="1" outlineLevel="2">
      <c r="B201" s="253" t="s">
        <v>166</v>
      </c>
      <c r="C201" s="254" t="s">
        <v>137</v>
      </c>
      <c r="D201" s="131">
        <v>55</v>
      </c>
      <c r="E201" s="132"/>
      <c r="F201" s="132">
        <v>1</v>
      </c>
      <c r="G201" s="132">
        <v>1</v>
      </c>
      <c r="H201" s="132">
        <v>53</v>
      </c>
    </row>
    <row r="202" spans="1:8" ht="15.75" hidden="1" customHeight="1" outlineLevel="2">
      <c r="B202" s="253" t="s">
        <v>166</v>
      </c>
      <c r="C202" s="254" t="s">
        <v>138</v>
      </c>
      <c r="D202" s="131">
        <v>55</v>
      </c>
      <c r="E202" s="132">
        <v>1</v>
      </c>
      <c r="F202" s="132">
        <v>1</v>
      </c>
      <c r="G202" s="132"/>
      <c r="H202" s="132">
        <v>53</v>
      </c>
    </row>
    <row r="203" spans="1:8" ht="15.75" hidden="1" customHeight="1" outlineLevel="2">
      <c r="B203" s="253" t="s">
        <v>166</v>
      </c>
      <c r="C203" s="254" t="s">
        <v>139</v>
      </c>
      <c r="D203" s="131"/>
      <c r="E203" s="132"/>
      <c r="F203" s="132"/>
      <c r="G203" s="132"/>
      <c r="H203" s="132"/>
    </row>
    <row r="204" spans="1:8" ht="15.75" hidden="1" customHeight="1" outlineLevel="2">
      <c r="B204" s="253" t="s">
        <v>166</v>
      </c>
      <c r="C204" s="254" t="s">
        <v>140</v>
      </c>
      <c r="D204" s="131">
        <v>55</v>
      </c>
      <c r="E204" s="132"/>
      <c r="F204" s="132"/>
      <c r="G204" s="132"/>
      <c r="H204" s="132">
        <v>55</v>
      </c>
    </row>
    <row r="205" spans="1:8" ht="15.75" hidden="1" customHeight="1" outlineLevel="2">
      <c r="B205" s="253" t="s">
        <v>166</v>
      </c>
      <c r="C205" s="254" t="s">
        <v>141</v>
      </c>
      <c r="D205" s="131">
        <v>55</v>
      </c>
      <c r="E205" s="132">
        <v>6</v>
      </c>
      <c r="F205" s="132"/>
      <c r="G205" s="132"/>
      <c r="H205" s="132">
        <v>49</v>
      </c>
    </row>
    <row r="206" spans="1:8" ht="15.75" hidden="1" customHeight="1" outlineLevel="2">
      <c r="B206" s="253" t="s">
        <v>166</v>
      </c>
      <c r="C206" s="254" t="s">
        <v>142</v>
      </c>
      <c r="D206" s="131">
        <v>55</v>
      </c>
      <c r="E206" s="132">
        <v>2</v>
      </c>
      <c r="F206" s="132">
        <v>1</v>
      </c>
      <c r="G206" s="132">
        <v>1</v>
      </c>
      <c r="H206" s="132">
        <v>51</v>
      </c>
    </row>
    <row r="207" spans="1:8" ht="15.75" hidden="1" customHeight="1" outlineLevel="2">
      <c r="B207" s="253" t="s">
        <v>166</v>
      </c>
      <c r="C207" s="254" t="s">
        <v>143</v>
      </c>
      <c r="D207" s="131">
        <v>55</v>
      </c>
      <c r="E207" s="132">
        <v>1</v>
      </c>
      <c r="F207" s="132"/>
      <c r="G207" s="132">
        <v>2</v>
      </c>
      <c r="H207" s="132">
        <v>52</v>
      </c>
    </row>
    <row r="208" spans="1:8" ht="15.75" hidden="1" customHeight="1" outlineLevel="2">
      <c r="B208" s="253" t="s">
        <v>166</v>
      </c>
      <c r="C208" s="254" t="s">
        <v>144</v>
      </c>
      <c r="D208" s="131">
        <v>470</v>
      </c>
      <c r="E208" s="132">
        <v>35</v>
      </c>
      <c r="F208" s="132">
        <v>10</v>
      </c>
      <c r="G208" s="132">
        <v>18</v>
      </c>
      <c r="H208" s="132">
        <v>407</v>
      </c>
    </row>
    <row r="209" spans="1:8" ht="15.75" hidden="1" customHeight="1" outlineLevel="2">
      <c r="B209" s="253" t="s">
        <v>166</v>
      </c>
      <c r="C209" s="254" t="s">
        <v>145</v>
      </c>
      <c r="D209" s="131"/>
      <c r="E209" s="132"/>
      <c r="F209" s="132"/>
      <c r="G209" s="132"/>
      <c r="H209" s="132"/>
    </row>
    <row r="210" spans="1:8" ht="15.75" hidden="1" customHeight="1" outlineLevel="2">
      <c r="B210" s="253" t="s">
        <v>166</v>
      </c>
      <c r="C210" s="254" t="s">
        <v>146</v>
      </c>
      <c r="D210" s="131"/>
      <c r="E210" s="132"/>
      <c r="F210" s="132"/>
      <c r="G210" s="132"/>
      <c r="H210" s="132"/>
    </row>
    <row r="211" spans="1:8" ht="15.75" hidden="1" customHeight="1" outlineLevel="2">
      <c r="B211" s="253" t="s">
        <v>166</v>
      </c>
      <c r="C211" s="254" t="s">
        <v>147</v>
      </c>
      <c r="D211" s="131">
        <v>55</v>
      </c>
      <c r="E211" s="132">
        <v>19</v>
      </c>
      <c r="F211" s="132">
        <v>5</v>
      </c>
      <c r="G211" s="132">
        <v>9</v>
      </c>
      <c r="H211" s="132">
        <v>22</v>
      </c>
    </row>
    <row r="212" spans="1:8" ht="15.75" hidden="1" customHeight="1" outlineLevel="2">
      <c r="B212" s="253" t="s">
        <v>166</v>
      </c>
      <c r="C212" s="254" t="s">
        <v>148</v>
      </c>
      <c r="D212" s="131"/>
      <c r="E212" s="132"/>
      <c r="F212" s="132"/>
      <c r="G212" s="132"/>
      <c r="H212" s="132"/>
    </row>
    <row r="213" spans="1:8" ht="15.75" hidden="1" customHeight="1" outlineLevel="2">
      <c r="B213" s="253" t="s">
        <v>166</v>
      </c>
      <c r="C213" s="254" t="s">
        <v>149</v>
      </c>
      <c r="D213" s="131"/>
      <c r="E213" s="132"/>
      <c r="F213" s="132"/>
      <c r="G213" s="132"/>
      <c r="H213" s="132"/>
    </row>
    <row r="214" spans="1:8" ht="15.75" customHeight="1" outlineLevel="1" collapsed="1">
      <c r="A214" s="128">
        <v>1</v>
      </c>
      <c r="B214" s="256" t="s">
        <v>167</v>
      </c>
      <c r="C214" s="254">
        <f t="shared" ref="C214:D214" si="13">SUBTOTAL(9,C200:C213)</f>
        <v>0</v>
      </c>
      <c r="D214" s="131">
        <f t="shared" si="13"/>
        <v>855</v>
      </c>
      <c r="E214" s="133">
        <f>SUBTOTAL(9,E200:E213)</f>
        <v>64</v>
      </c>
      <c r="F214" s="133">
        <f>SUBTOTAL(9,F200:F213)</f>
        <v>18</v>
      </c>
      <c r="G214" s="133">
        <f>SUBTOTAL(9,G200:G213)</f>
        <v>31</v>
      </c>
      <c r="H214" s="133">
        <f>SUBTOTAL(9,H200:H213)</f>
        <v>742</v>
      </c>
    </row>
    <row r="215" spans="1:8" ht="15.75" hidden="1" customHeight="1" outlineLevel="2">
      <c r="B215" s="253" t="s">
        <v>168</v>
      </c>
      <c r="C215" s="254" t="s">
        <v>136</v>
      </c>
      <c r="D215" s="131">
        <v>251</v>
      </c>
      <c r="E215" s="132"/>
      <c r="F215" s="132"/>
      <c r="G215" s="132">
        <v>0</v>
      </c>
      <c r="H215" s="132">
        <v>251</v>
      </c>
    </row>
    <row r="216" spans="1:8" ht="15.75" hidden="1" customHeight="1" outlineLevel="2">
      <c r="B216" s="253" t="s">
        <v>168</v>
      </c>
      <c r="C216" s="254" t="s">
        <v>137</v>
      </c>
      <c r="D216" s="131"/>
      <c r="E216" s="132"/>
      <c r="F216" s="132"/>
      <c r="G216" s="132"/>
      <c r="H216" s="132"/>
    </row>
    <row r="217" spans="1:8" ht="15.75" hidden="1" customHeight="1" outlineLevel="2">
      <c r="B217" s="253" t="s">
        <v>168</v>
      </c>
      <c r="C217" s="254" t="s">
        <v>138</v>
      </c>
      <c r="D217" s="131"/>
      <c r="E217" s="132"/>
      <c r="F217" s="132"/>
      <c r="G217" s="132"/>
      <c r="H217" s="132"/>
    </row>
    <row r="218" spans="1:8" ht="15.75" hidden="1" customHeight="1" outlineLevel="2">
      <c r="B218" s="253" t="s">
        <v>168</v>
      </c>
      <c r="C218" s="254" t="s">
        <v>139</v>
      </c>
      <c r="D218" s="131"/>
      <c r="E218" s="132"/>
      <c r="F218" s="132"/>
      <c r="G218" s="132"/>
      <c r="H218" s="132"/>
    </row>
    <row r="219" spans="1:8" ht="15.75" hidden="1" customHeight="1" outlineLevel="2">
      <c r="B219" s="253" t="s">
        <v>168</v>
      </c>
      <c r="C219" s="254" t="s">
        <v>140</v>
      </c>
      <c r="D219" s="131"/>
      <c r="E219" s="132"/>
      <c r="F219" s="132"/>
      <c r="G219" s="132"/>
      <c r="H219" s="132"/>
    </row>
    <row r="220" spans="1:8" ht="15.75" hidden="1" customHeight="1" outlineLevel="2">
      <c r="B220" s="253" t="s">
        <v>168</v>
      </c>
      <c r="C220" s="254" t="s">
        <v>141</v>
      </c>
      <c r="D220" s="131"/>
      <c r="E220" s="132"/>
      <c r="F220" s="132"/>
      <c r="G220" s="132"/>
      <c r="H220" s="132"/>
    </row>
    <row r="221" spans="1:8" ht="15.75" hidden="1" customHeight="1" outlineLevel="2">
      <c r="B221" s="253" t="s">
        <v>168</v>
      </c>
      <c r="C221" s="254" t="s">
        <v>142</v>
      </c>
      <c r="D221" s="131"/>
      <c r="E221" s="132"/>
      <c r="F221" s="132"/>
      <c r="G221" s="132"/>
      <c r="H221" s="132"/>
    </row>
    <row r="222" spans="1:8" ht="15.75" hidden="1" customHeight="1" outlineLevel="2">
      <c r="B222" s="253" t="s">
        <v>168</v>
      </c>
      <c r="C222" s="254" t="s">
        <v>143</v>
      </c>
      <c r="D222" s="131"/>
      <c r="E222" s="132"/>
      <c r="F222" s="132"/>
      <c r="G222" s="132"/>
      <c r="H222" s="132"/>
    </row>
    <row r="223" spans="1:8" ht="15.75" hidden="1" customHeight="1" outlineLevel="2">
      <c r="B223" s="253" t="s">
        <v>168</v>
      </c>
      <c r="C223" s="254" t="s">
        <v>144</v>
      </c>
      <c r="D223" s="131"/>
      <c r="E223" s="132"/>
      <c r="F223" s="132"/>
      <c r="G223" s="132"/>
      <c r="H223" s="132"/>
    </row>
    <row r="224" spans="1:8" ht="15.75" hidden="1" customHeight="1" outlineLevel="2">
      <c r="B224" s="253" t="s">
        <v>168</v>
      </c>
      <c r="C224" s="254" t="s">
        <v>145</v>
      </c>
      <c r="D224" s="131"/>
      <c r="E224" s="132"/>
      <c r="F224" s="132"/>
      <c r="G224" s="132"/>
      <c r="H224" s="132"/>
    </row>
    <row r="225" spans="1:8" ht="15.75" hidden="1" customHeight="1" outlineLevel="2">
      <c r="B225" s="253" t="s">
        <v>168</v>
      </c>
      <c r="C225" s="254" t="s">
        <v>146</v>
      </c>
      <c r="D225" s="131"/>
      <c r="E225" s="132"/>
      <c r="F225" s="132"/>
      <c r="G225" s="132"/>
      <c r="H225" s="132"/>
    </row>
    <row r="226" spans="1:8" ht="15.75" hidden="1" customHeight="1" outlineLevel="2">
      <c r="B226" s="253" t="s">
        <v>168</v>
      </c>
      <c r="C226" s="254" t="s">
        <v>147</v>
      </c>
      <c r="D226" s="131"/>
      <c r="E226" s="132"/>
      <c r="F226" s="132"/>
      <c r="G226" s="132"/>
      <c r="H226" s="132"/>
    </row>
    <row r="227" spans="1:8" ht="15.75" hidden="1" customHeight="1" outlineLevel="2">
      <c r="B227" s="253" t="s">
        <v>168</v>
      </c>
      <c r="C227" s="254" t="s">
        <v>148</v>
      </c>
      <c r="D227" s="131"/>
      <c r="E227" s="132"/>
      <c r="F227" s="132"/>
      <c r="G227" s="132"/>
      <c r="H227" s="132"/>
    </row>
    <row r="228" spans="1:8" ht="15.75" hidden="1" customHeight="1" outlineLevel="2">
      <c r="B228" s="253" t="s">
        <v>168</v>
      </c>
      <c r="C228" s="254" t="s">
        <v>149</v>
      </c>
      <c r="D228" s="131"/>
      <c r="E228" s="132"/>
      <c r="F228" s="132"/>
      <c r="G228" s="132"/>
      <c r="H228" s="132"/>
    </row>
    <row r="229" spans="1:8" ht="15.75" customHeight="1" outlineLevel="1" collapsed="1">
      <c r="A229" s="128">
        <v>1</v>
      </c>
      <c r="B229" s="256" t="s">
        <v>169</v>
      </c>
      <c r="C229" s="254">
        <f t="shared" ref="C229:D229" si="14">SUBTOTAL(9,C215:C228)</f>
        <v>0</v>
      </c>
      <c r="D229" s="131">
        <f t="shared" si="14"/>
        <v>251</v>
      </c>
      <c r="E229" s="133">
        <f>SUBTOTAL(9,E215:E228)</f>
        <v>0</v>
      </c>
      <c r="F229" s="133">
        <f>SUBTOTAL(9,F215:F228)</f>
        <v>0</v>
      </c>
      <c r="G229" s="133">
        <f>SUBTOTAL(9,G215:G228)</f>
        <v>0</v>
      </c>
      <c r="H229" s="133">
        <f>SUBTOTAL(9,H215:H228)</f>
        <v>251</v>
      </c>
    </row>
    <row r="230" spans="1:8" ht="15.75" hidden="1" customHeight="1" outlineLevel="2">
      <c r="B230" s="253" t="s">
        <v>170</v>
      </c>
      <c r="C230" s="254" t="s">
        <v>136</v>
      </c>
      <c r="D230" s="131">
        <v>327</v>
      </c>
      <c r="E230" s="132">
        <v>86</v>
      </c>
      <c r="F230" s="132">
        <v>100</v>
      </c>
      <c r="G230" s="132">
        <v>85</v>
      </c>
      <c r="H230" s="132">
        <v>56</v>
      </c>
    </row>
    <row r="231" spans="1:8" ht="15.75" hidden="1" customHeight="1" outlineLevel="2">
      <c r="B231" s="253" t="s">
        <v>170</v>
      </c>
      <c r="C231" s="254" t="s">
        <v>137</v>
      </c>
      <c r="D231" s="131">
        <v>25</v>
      </c>
      <c r="E231" s="132"/>
      <c r="F231" s="132"/>
      <c r="G231" s="132">
        <v>0</v>
      </c>
      <c r="H231" s="132">
        <v>25</v>
      </c>
    </row>
    <row r="232" spans="1:8" ht="15.75" hidden="1" customHeight="1" outlineLevel="2">
      <c r="B232" s="253" t="s">
        <v>170</v>
      </c>
      <c r="C232" s="254" t="s">
        <v>138</v>
      </c>
      <c r="D232" s="131">
        <v>87</v>
      </c>
      <c r="E232" s="132"/>
      <c r="F232" s="132"/>
      <c r="G232" s="132">
        <v>0</v>
      </c>
      <c r="H232" s="132">
        <v>87</v>
      </c>
    </row>
    <row r="233" spans="1:8" ht="15.75" hidden="1" customHeight="1" outlineLevel="2">
      <c r="B233" s="253" t="s">
        <v>170</v>
      </c>
      <c r="C233" s="254" t="s">
        <v>139</v>
      </c>
      <c r="D233" s="131"/>
      <c r="E233" s="132"/>
      <c r="F233" s="132"/>
      <c r="G233" s="132"/>
      <c r="H233" s="132"/>
    </row>
    <row r="234" spans="1:8" ht="15.75" hidden="1" customHeight="1" outlineLevel="2">
      <c r="B234" s="253" t="s">
        <v>170</v>
      </c>
      <c r="C234" s="254" t="s">
        <v>140</v>
      </c>
      <c r="D234" s="131">
        <v>20</v>
      </c>
      <c r="E234" s="132">
        <v>2</v>
      </c>
      <c r="F234" s="132">
        <v>3</v>
      </c>
      <c r="G234" s="132">
        <v>3</v>
      </c>
      <c r="H234" s="132">
        <v>12</v>
      </c>
    </row>
    <row r="235" spans="1:8" ht="15.75" hidden="1" customHeight="1" outlineLevel="2">
      <c r="B235" s="253" t="s">
        <v>170</v>
      </c>
      <c r="C235" s="254" t="s">
        <v>141</v>
      </c>
      <c r="D235" s="131">
        <v>10</v>
      </c>
      <c r="E235" s="132"/>
      <c r="F235" s="132"/>
      <c r="G235" s="132">
        <v>0</v>
      </c>
      <c r="H235" s="132">
        <v>10</v>
      </c>
    </row>
    <row r="236" spans="1:8" ht="15.75" hidden="1" customHeight="1" outlineLevel="2">
      <c r="B236" s="253" t="s">
        <v>170</v>
      </c>
      <c r="C236" s="254" t="s">
        <v>142</v>
      </c>
      <c r="D236" s="131">
        <v>248</v>
      </c>
      <c r="E236" s="132">
        <v>61</v>
      </c>
      <c r="F236" s="132">
        <v>89</v>
      </c>
      <c r="G236" s="132">
        <v>60</v>
      </c>
      <c r="H236" s="132">
        <v>38</v>
      </c>
    </row>
    <row r="237" spans="1:8" ht="15.75" hidden="1" customHeight="1" outlineLevel="2">
      <c r="B237" s="253" t="s">
        <v>170</v>
      </c>
      <c r="C237" s="254" t="s">
        <v>143</v>
      </c>
      <c r="D237" s="131"/>
      <c r="E237" s="132"/>
      <c r="F237" s="132"/>
      <c r="G237" s="132"/>
      <c r="H237" s="132"/>
    </row>
    <row r="238" spans="1:8" ht="15.75" hidden="1" customHeight="1" outlineLevel="2">
      <c r="B238" s="253" t="s">
        <v>170</v>
      </c>
      <c r="C238" s="254" t="s">
        <v>144</v>
      </c>
      <c r="D238" s="131">
        <v>136</v>
      </c>
      <c r="E238" s="132">
        <v>37</v>
      </c>
      <c r="F238" s="132">
        <v>38</v>
      </c>
      <c r="G238" s="132">
        <v>28</v>
      </c>
      <c r="H238" s="132">
        <v>33</v>
      </c>
    </row>
    <row r="239" spans="1:8" ht="15.75" hidden="1" customHeight="1" outlineLevel="2">
      <c r="B239" s="253" t="s">
        <v>170</v>
      </c>
      <c r="C239" s="254" t="s">
        <v>145</v>
      </c>
      <c r="D239" s="131"/>
      <c r="E239" s="132"/>
      <c r="F239" s="132"/>
      <c r="G239" s="132"/>
      <c r="H239" s="132"/>
    </row>
    <row r="240" spans="1:8" ht="15.75" hidden="1" customHeight="1" outlineLevel="2">
      <c r="B240" s="253" t="s">
        <v>170</v>
      </c>
      <c r="C240" s="254" t="s">
        <v>146</v>
      </c>
      <c r="D240" s="131"/>
      <c r="E240" s="132"/>
      <c r="F240" s="132"/>
      <c r="G240" s="132"/>
      <c r="H240" s="132"/>
    </row>
    <row r="241" spans="1:8" ht="15.75" hidden="1" customHeight="1" outlineLevel="2">
      <c r="B241" s="253" t="s">
        <v>170</v>
      </c>
      <c r="C241" s="254" t="s">
        <v>147</v>
      </c>
      <c r="D241" s="131">
        <v>58</v>
      </c>
      <c r="E241" s="132">
        <v>6</v>
      </c>
      <c r="F241" s="132"/>
      <c r="G241" s="132">
        <v>8</v>
      </c>
      <c r="H241" s="132">
        <v>44</v>
      </c>
    </row>
    <row r="242" spans="1:8" ht="15.75" hidden="1" customHeight="1" outlineLevel="2">
      <c r="B242" s="253" t="s">
        <v>170</v>
      </c>
      <c r="C242" s="254" t="s">
        <v>148</v>
      </c>
      <c r="D242" s="131"/>
      <c r="E242" s="132"/>
      <c r="F242" s="132"/>
      <c r="G242" s="132"/>
      <c r="H242" s="132"/>
    </row>
    <row r="243" spans="1:8" ht="15.75" hidden="1" customHeight="1" outlineLevel="2">
      <c r="B243" s="253" t="s">
        <v>170</v>
      </c>
      <c r="C243" s="254" t="s">
        <v>149</v>
      </c>
      <c r="D243" s="131"/>
      <c r="E243" s="132"/>
      <c r="F243" s="132"/>
      <c r="G243" s="132"/>
      <c r="H243" s="132"/>
    </row>
    <row r="244" spans="1:8" ht="15.75" customHeight="1" outlineLevel="1" collapsed="1">
      <c r="A244" s="128">
        <v>1</v>
      </c>
      <c r="B244" s="256" t="s">
        <v>171</v>
      </c>
      <c r="C244" s="257">
        <f t="shared" ref="C244:D244" si="15">SUBTOTAL(9,C230:C243)</f>
        <v>0</v>
      </c>
      <c r="D244" s="131">
        <f t="shared" si="15"/>
        <v>911</v>
      </c>
      <c r="E244" s="133">
        <f>SUBTOTAL(9,E230:E243)</f>
        <v>192</v>
      </c>
      <c r="F244" s="133">
        <f>SUBTOTAL(9,F230:F243)</f>
        <v>230</v>
      </c>
      <c r="G244" s="133">
        <f>SUBTOTAL(9,G230:G243)</f>
        <v>184</v>
      </c>
      <c r="H244" s="133">
        <f>SUBTOTAL(9,H230:H243)</f>
        <v>305</v>
      </c>
    </row>
    <row r="245" spans="1:8" ht="15.75" hidden="1" customHeight="1" outlineLevel="2">
      <c r="B245" s="253" t="s">
        <v>84</v>
      </c>
      <c r="C245" s="254" t="s">
        <v>136</v>
      </c>
      <c r="D245" s="131"/>
      <c r="E245" s="132"/>
      <c r="F245" s="132"/>
      <c r="G245" s="132"/>
      <c r="H245" s="132"/>
    </row>
    <row r="246" spans="1:8" ht="15.75" hidden="1" customHeight="1" outlineLevel="2">
      <c r="B246" s="253" t="s">
        <v>84</v>
      </c>
      <c r="C246" s="254" t="s">
        <v>137</v>
      </c>
      <c r="D246" s="131"/>
      <c r="E246" s="132"/>
      <c r="F246" s="132"/>
      <c r="G246" s="132"/>
      <c r="H246" s="132"/>
    </row>
    <row r="247" spans="1:8" ht="15.75" hidden="1" customHeight="1" outlineLevel="2">
      <c r="B247" s="253" t="s">
        <v>84</v>
      </c>
      <c r="C247" s="254" t="s">
        <v>138</v>
      </c>
      <c r="D247" s="131"/>
      <c r="E247" s="132"/>
      <c r="F247" s="132"/>
      <c r="G247" s="132"/>
      <c r="H247" s="132"/>
    </row>
    <row r="248" spans="1:8" ht="15.75" hidden="1" customHeight="1" outlineLevel="2">
      <c r="B248" s="253" t="s">
        <v>84</v>
      </c>
      <c r="C248" s="254" t="s">
        <v>139</v>
      </c>
      <c r="D248" s="131"/>
      <c r="E248" s="132"/>
      <c r="F248" s="132"/>
      <c r="G248" s="132"/>
      <c r="H248" s="132"/>
    </row>
    <row r="249" spans="1:8" ht="15.75" hidden="1" customHeight="1" outlineLevel="2">
      <c r="B249" s="253" t="s">
        <v>84</v>
      </c>
      <c r="C249" s="254" t="s">
        <v>140</v>
      </c>
      <c r="D249" s="131"/>
      <c r="E249" s="132"/>
      <c r="F249" s="132"/>
      <c r="G249" s="132"/>
      <c r="H249" s="132"/>
    </row>
    <row r="250" spans="1:8" ht="15.75" hidden="1" customHeight="1" outlineLevel="2">
      <c r="B250" s="253" t="s">
        <v>84</v>
      </c>
      <c r="C250" s="254" t="s">
        <v>141</v>
      </c>
      <c r="D250" s="131"/>
      <c r="E250" s="132"/>
      <c r="F250" s="132"/>
      <c r="G250" s="132"/>
      <c r="H250" s="132"/>
    </row>
    <row r="251" spans="1:8" ht="15.75" hidden="1" customHeight="1" outlineLevel="2">
      <c r="B251" s="253" t="s">
        <v>84</v>
      </c>
      <c r="C251" s="254" t="s">
        <v>142</v>
      </c>
      <c r="D251" s="131"/>
      <c r="E251" s="132"/>
      <c r="F251" s="132"/>
      <c r="G251" s="132"/>
      <c r="H251" s="132"/>
    </row>
    <row r="252" spans="1:8" ht="15.75" hidden="1" customHeight="1" outlineLevel="2">
      <c r="B252" s="253" t="s">
        <v>84</v>
      </c>
      <c r="C252" s="254" t="s">
        <v>143</v>
      </c>
      <c r="D252" s="131"/>
      <c r="E252" s="132"/>
      <c r="F252" s="132"/>
      <c r="G252" s="132"/>
      <c r="H252" s="132"/>
    </row>
    <row r="253" spans="1:8" ht="15.75" hidden="1" customHeight="1" outlineLevel="2">
      <c r="B253" s="253" t="s">
        <v>84</v>
      </c>
      <c r="C253" s="254" t="s">
        <v>144</v>
      </c>
      <c r="D253" s="131">
        <v>250</v>
      </c>
      <c r="E253" s="132"/>
      <c r="F253" s="132"/>
      <c r="G253" s="132">
        <v>0</v>
      </c>
      <c r="H253" s="132">
        <v>250</v>
      </c>
    </row>
    <row r="254" spans="1:8" ht="15.75" hidden="1" customHeight="1" outlineLevel="2">
      <c r="B254" s="253" t="s">
        <v>84</v>
      </c>
      <c r="C254" s="254" t="s">
        <v>145</v>
      </c>
      <c r="D254" s="131"/>
      <c r="E254" s="132"/>
      <c r="F254" s="132"/>
      <c r="G254" s="132"/>
      <c r="H254" s="132"/>
    </row>
    <row r="255" spans="1:8" ht="15.75" hidden="1" customHeight="1" outlineLevel="2">
      <c r="B255" s="253" t="s">
        <v>84</v>
      </c>
      <c r="C255" s="254" t="s">
        <v>146</v>
      </c>
      <c r="D255" s="131"/>
      <c r="E255" s="132"/>
      <c r="F255" s="132"/>
      <c r="G255" s="132"/>
      <c r="H255" s="132"/>
    </row>
    <row r="256" spans="1:8" ht="15.75" hidden="1" customHeight="1" outlineLevel="2">
      <c r="B256" s="253" t="s">
        <v>84</v>
      </c>
      <c r="C256" s="254" t="s">
        <v>147</v>
      </c>
      <c r="D256" s="131">
        <v>298</v>
      </c>
      <c r="E256" s="132"/>
      <c r="F256" s="132"/>
      <c r="G256" s="132">
        <v>0</v>
      </c>
      <c r="H256" s="132">
        <v>298</v>
      </c>
    </row>
    <row r="257" spans="1:8" ht="15.75" hidden="1" customHeight="1" outlineLevel="2">
      <c r="B257" s="253" t="s">
        <v>84</v>
      </c>
      <c r="C257" s="254" t="s">
        <v>148</v>
      </c>
      <c r="D257" s="131"/>
      <c r="E257" s="132"/>
      <c r="F257" s="132"/>
      <c r="G257" s="132"/>
      <c r="H257" s="132"/>
    </row>
    <row r="258" spans="1:8" ht="15.75" hidden="1" customHeight="1" outlineLevel="2">
      <c r="B258" s="253" t="s">
        <v>84</v>
      </c>
      <c r="C258" s="254" t="s">
        <v>149</v>
      </c>
      <c r="D258" s="131"/>
      <c r="E258" s="132"/>
      <c r="F258" s="132"/>
      <c r="G258" s="132"/>
      <c r="H258" s="132"/>
    </row>
    <row r="259" spans="1:8" ht="15.75" customHeight="1" outlineLevel="1" collapsed="1">
      <c r="A259" s="128">
        <v>1</v>
      </c>
      <c r="B259" s="256" t="s">
        <v>172</v>
      </c>
      <c r="C259" s="254">
        <f t="shared" ref="C259:D259" si="16">SUBTOTAL(9,C245:C258)</f>
        <v>0</v>
      </c>
      <c r="D259" s="131">
        <f t="shared" si="16"/>
        <v>548</v>
      </c>
      <c r="E259" s="133">
        <f>SUBTOTAL(9,E245:E258)</f>
        <v>0</v>
      </c>
      <c r="F259" s="133">
        <f>SUBTOTAL(9,F245:F258)</f>
        <v>0</v>
      </c>
      <c r="G259" s="133">
        <f>SUBTOTAL(9,G245:G258)</f>
        <v>0</v>
      </c>
      <c r="H259" s="133">
        <f>SUBTOTAL(9,H245:H258)</f>
        <v>548</v>
      </c>
    </row>
    <row r="260" spans="1:8" ht="15.75" hidden="1" customHeight="1" outlineLevel="2">
      <c r="B260" s="253" t="s">
        <v>85</v>
      </c>
      <c r="C260" s="254" t="s">
        <v>136</v>
      </c>
      <c r="D260" s="131">
        <v>52</v>
      </c>
      <c r="E260" s="132"/>
      <c r="F260" s="132"/>
      <c r="G260" s="132">
        <v>0</v>
      </c>
      <c r="H260" s="132">
        <v>52</v>
      </c>
    </row>
    <row r="261" spans="1:8" ht="15.75" hidden="1" customHeight="1" outlineLevel="2">
      <c r="B261" s="253" t="s">
        <v>85</v>
      </c>
      <c r="C261" s="254" t="s">
        <v>137</v>
      </c>
      <c r="D261" s="131"/>
      <c r="E261" s="132"/>
      <c r="F261" s="132"/>
      <c r="G261" s="132"/>
      <c r="H261" s="132"/>
    </row>
    <row r="262" spans="1:8" ht="15.75" hidden="1" customHeight="1" outlineLevel="2">
      <c r="B262" s="253" t="s">
        <v>85</v>
      </c>
      <c r="C262" s="254" t="s">
        <v>138</v>
      </c>
      <c r="D262" s="131"/>
      <c r="E262" s="132"/>
      <c r="F262" s="132"/>
      <c r="G262" s="132"/>
      <c r="H262" s="132"/>
    </row>
    <row r="263" spans="1:8" ht="15.75" hidden="1" customHeight="1" outlineLevel="2">
      <c r="B263" s="253" t="s">
        <v>85</v>
      </c>
      <c r="C263" s="254" t="s">
        <v>139</v>
      </c>
      <c r="D263" s="131"/>
      <c r="E263" s="132"/>
      <c r="F263" s="132"/>
      <c r="G263" s="132"/>
      <c r="H263" s="132"/>
    </row>
    <row r="264" spans="1:8" ht="15.75" hidden="1" customHeight="1" outlineLevel="2">
      <c r="B264" s="253" t="s">
        <v>85</v>
      </c>
      <c r="C264" s="254" t="s">
        <v>140</v>
      </c>
      <c r="D264" s="131"/>
      <c r="E264" s="132"/>
      <c r="F264" s="132"/>
      <c r="G264" s="132"/>
      <c r="H264" s="132"/>
    </row>
    <row r="265" spans="1:8" ht="15.75" hidden="1" customHeight="1" outlineLevel="2">
      <c r="B265" s="253" t="s">
        <v>85</v>
      </c>
      <c r="C265" s="254" t="s">
        <v>141</v>
      </c>
      <c r="D265" s="131"/>
      <c r="E265" s="132"/>
      <c r="F265" s="132"/>
      <c r="G265" s="132"/>
      <c r="H265" s="132"/>
    </row>
    <row r="266" spans="1:8" ht="15.75" hidden="1" customHeight="1" outlineLevel="2">
      <c r="B266" s="253" t="s">
        <v>85</v>
      </c>
      <c r="C266" s="254" t="s">
        <v>142</v>
      </c>
      <c r="D266" s="131"/>
      <c r="E266" s="132"/>
      <c r="F266" s="132"/>
      <c r="G266" s="132"/>
      <c r="H266" s="132"/>
    </row>
    <row r="267" spans="1:8" ht="15.75" hidden="1" customHeight="1" outlineLevel="2">
      <c r="B267" s="253" t="s">
        <v>85</v>
      </c>
      <c r="C267" s="254" t="s">
        <v>143</v>
      </c>
      <c r="D267" s="131"/>
      <c r="E267" s="132"/>
      <c r="F267" s="132"/>
      <c r="G267" s="132"/>
      <c r="H267" s="132"/>
    </row>
    <row r="268" spans="1:8" ht="15.75" hidden="1" customHeight="1" outlineLevel="2">
      <c r="B268" s="253" t="s">
        <v>85</v>
      </c>
      <c r="C268" s="254" t="s">
        <v>144</v>
      </c>
      <c r="D268" s="131"/>
      <c r="E268" s="132"/>
      <c r="F268" s="132"/>
      <c r="G268" s="132"/>
      <c r="H268" s="132"/>
    </row>
    <row r="269" spans="1:8" ht="15.75" hidden="1" customHeight="1" outlineLevel="2">
      <c r="B269" s="253" t="s">
        <v>85</v>
      </c>
      <c r="C269" s="254" t="s">
        <v>145</v>
      </c>
      <c r="D269" s="131"/>
      <c r="E269" s="132"/>
      <c r="F269" s="132"/>
      <c r="G269" s="132"/>
      <c r="H269" s="132"/>
    </row>
    <row r="270" spans="1:8" ht="15.75" hidden="1" customHeight="1" outlineLevel="2">
      <c r="B270" s="253" t="s">
        <v>85</v>
      </c>
      <c r="C270" s="254" t="s">
        <v>146</v>
      </c>
      <c r="D270" s="131"/>
      <c r="E270" s="132"/>
      <c r="F270" s="132"/>
      <c r="G270" s="132"/>
      <c r="H270" s="132"/>
    </row>
    <row r="271" spans="1:8" ht="15.75" hidden="1" customHeight="1" outlineLevel="2">
      <c r="B271" s="253" t="s">
        <v>85</v>
      </c>
      <c r="C271" s="254" t="s">
        <v>147</v>
      </c>
      <c r="D271" s="131"/>
      <c r="E271" s="132"/>
      <c r="F271" s="132"/>
      <c r="G271" s="132"/>
      <c r="H271" s="132"/>
    </row>
    <row r="272" spans="1:8" ht="15.75" hidden="1" customHeight="1" outlineLevel="2">
      <c r="B272" s="253" t="s">
        <v>85</v>
      </c>
      <c r="C272" s="254" t="s">
        <v>148</v>
      </c>
      <c r="D272" s="131"/>
      <c r="E272" s="132"/>
      <c r="F272" s="132"/>
      <c r="G272" s="132"/>
      <c r="H272" s="132"/>
    </row>
    <row r="273" spans="1:8" ht="15.75" hidden="1" customHeight="1" outlineLevel="2">
      <c r="B273" s="253" t="s">
        <v>85</v>
      </c>
      <c r="C273" s="254" t="s">
        <v>149</v>
      </c>
      <c r="D273" s="131"/>
      <c r="E273" s="132"/>
      <c r="F273" s="132"/>
      <c r="G273" s="132"/>
      <c r="H273" s="132"/>
    </row>
    <row r="274" spans="1:8" ht="15.75" customHeight="1" outlineLevel="1" collapsed="1">
      <c r="A274" s="128">
        <v>1</v>
      </c>
      <c r="B274" s="256" t="s">
        <v>173</v>
      </c>
      <c r="C274" s="254">
        <f t="shared" ref="C274:D274" si="17">SUBTOTAL(9,C260:C273)</f>
        <v>0</v>
      </c>
      <c r="D274" s="131">
        <f t="shared" si="17"/>
        <v>52</v>
      </c>
      <c r="E274" s="133">
        <f>SUBTOTAL(9,E260:E273)</f>
        <v>0</v>
      </c>
      <c r="F274" s="133">
        <f>SUBTOTAL(9,F260:F273)</f>
        <v>0</v>
      </c>
      <c r="G274" s="133">
        <f>SUBTOTAL(9,G260:G273)</f>
        <v>0</v>
      </c>
      <c r="H274" s="133">
        <f>SUBTOTAL(9,H260:H273)</f>
        <v>52</v>
      </c>
    </row>
    <row r="275" spans="1:8" ht="15.75" hidden="1" customHeight="1" outlineLevel="2">
      <c r="B275" s="253" t="s">
        <v>63</v>
      </c>
      <c r="C275" s="254" t="s">
        <v>136</v>
      </c>
      <c r="D275" s="131">
        <v>2294</v>
      </c>
      <c r="E275" s="132"/>
      <c r="F275" s="132"/>
      <c r="G275" s="132"/>
      <c r="H275" s="132">
        <v>2294</v>
      </c>
    </row>
    <row r="276" spans="1:8" ht="15.75" hidden="1" customHeight="1" outlineLevel="2">
      <c r="B276" s="253" t="s">
        <v>63</v>
      </c>
      <c r="C276" s="254" t="s">
        <v>137</v>
      </c>
      <c r="D276" s="131"/>
      <c r="E276" s="132"/>
      <c r="F276" s="132"/>
      <c r="G276" s="132"/>
      <c r="H276" s="132"/>
    </row>
    <row r="277" spans="1:8" ht="15.75" hidden="1" customHeight="1" outlineLevel="2">
      <c r="B277" s="253" t="s">
        <v>63</v>
      </c>
      <c r="C277" s="254" t="s">
        <v>138</v>
      </c>
      <c r="D277" s="131"/>
      <c r="E277" s="132"/>
      <c r="F277" s="132"/>
      <c r="G277" s="132"/>
      <c r="H277" s="132"/>
    </row>
    <row r="278" spans="1:8" ht="15.75" hidden="1" customHeight="1" outlineLevel="2">
      <c r="B278" s="253" t="s">
        <v>63</v>
      </c>
      <c r="C278" s="254" t="s">
        <v>139</v>
      </c>
      <c r="D278" s="131"/>
      <c r="E278" s="132"/>
      <c r="F278" s="132"/>
      <c r="G278" s="132"/>
      <c r="H278" s="132"/>
    </row>
    <row r="279" spans="1:8" ht="15.75" hidden="1" customHeight="1" outlineLevel="2">
      <c r="B279" s="253" t="s">
        <v>63</v>
      </c>
      <c r="C279" s="254" t="s">
        <v>140</v>
      </c>
      <c r="D279" s="131"/>
      <c r="E279" s="132"/>
      <c r="F279" s="132"/>
      <c r="G279" s="132"/>
      <c r="H279" s="132"/>
    </row>
    <row r="280" spans="1:8" ht="15.75" hidden="1" customHeight="1" outlineLevel="2">
      <c r="B280" s="253" t="s">
        <v>63</v>
      </c>
      <c r="C280" s="254" t="s">
        <v>141</v>
      </c>
      <c r="D280" s="131"/>
      <c r="E280" s="132"/>
      <c r="F280" s="132"/>
      <c r="G280" s="132"/>
      <c r="H280" s="132"/>
    </row>
    <row r="281" spans="1:8" ht="15.75" hidden="1" customHeight="1" outlineLevel="2">
      <c r="B281" s="253" t="s">
        <v>63</v>
      </c>
      <c r="C281" s="254" t="s">
        <v>142</v>
      </c>
      <c r="D281" s="131"/>
      <c r="E281" s="132"/>
      <c r="F281" s="132"/>
      <c r="G281" s="132"/>
      <c r="H281" s="132"/>
    </row>
    <row r="282" spans="1:8" ht="15.75" hidden="1" customHeight="1" outlineLevel="2">
      <c r="B282" s="253" t="s">
        <v>63</v>
      </c>
      <c r="C282" s="254" t="s">
        <v>143</v>
      </c>
      <c r="D282" s="131"/>
      <c r="E282" s="132"/>
      <c r="F282" s="132"/>
      <c r="G282" s="132"/>
      <c r="H282" s="132"/>
    </row>
    <row r="283" spans="1:8" ht="15.75" hidden="1" customHeight="1" outlineLevel="2">
      <c r="B283" s="253" t="s">
        <v>63</v>
      </c>
      <c r="C283" s="254" t="s">
        <v>144</v>
      </c>
      <c r="D283" s="131"/>
      <c r="E283" s="132"/>
      <c r="F283" s="132"/>
      <c r="G283" s="132"/>
      <c r="H283" s="132"/>
    </row>
    <row r="284" spans="1:8" ht="15.75" hidden="1" customHeight="1" outlineLevel="2">
      <c r="B284" s="253" t="s">
        <v>63</v>
      </c>
      <c r="C284" s="254" t="s">
        <v>145</v>
      </c>
      <c r="D284" s="131"/>
      <c r="E284" s="132"/>
      <c r="F284" s="132"/>
      <c r="G284" s="132"/>
      <c r="H284" s="132"/>
    </row>
    <row r="285" spans="1:8" ht="15.75" hidden="1" customHeight="1" outlineLevel="2">
      <c r="B285" s="253" t="s">
        <v>63</v>
      </c>
      <c r="C285" s="254" t="s">
        <v>146</v>
      </c>
      <c r="D285" s="131"/>
      <c r="E285" s="132"/>
      <c r="F285" s="132"/>
      <c r="G285" s="132"/>
      <c r="H285" s="132"/>
    </row>
    <row r="286" spans="1:8" ht="15.75" hidden="1" customHeight="1" outlineLevel="2">
      <c r="B286" s="253" t="s">
        <v>63</v>
      </c>
      <c r="C286" s="254" t="s">
        <v>147</v>
      </c>
      <c r="D286" s="131"/>
      <c r="E286" s="132"/>
      <c r="F286" s="132"/>
      <c r="G286" s="132"/>
      <c r="H286" s="132"/>
    </row>
    <row r="287" spans="1:8" ht="15.75" hidden="1" customHeight="1" outlineLevel="2">
      <c r="B287" s="253" t="s">
        <v>63</v>
      </c>
      <c r="C287" s="254" t="s">
        <v>148</v>
      </c>
      <c r="D287" s="131"/>
      <c r="E287" s="132"/>
      <c r="F287" s="132"/>
      <c r="G287" s="132"/>
      <c r="H287" s="132"/>
    </row>
    <row r="288" spans="1:8" ht="15.75" hidden="1" customHeight="1" outlineLevel="2">
      <c r="B288" s="253" t="s">
        <v>63</v>
      </c>
      <c r="C288" s="254" t="s">
        <v>149</v>
      </c>
      <c r="D288" s="131"/>
      <c r="E288" s="132"/>
      <c r="F288" s="132"/>
      <c r="G288" s="132"/>
      <c r="H288" s="132"/>
    </row>
    <row r="289" spans="1:8" ht="15.75" customHeight="1" outlineLevel="1" collapsed="1">
      <c r="A289" s="128">
        <v>1</v>
      </c>
      <c r="B289" s="256" t="s">
        <v>174</v>
      </c>
      <c r="C289" s="254">
        <f t="shared" ref="C289:D289" si="18">SUBTOTAL(9,C275:C288)</f>
        <v>0</v>
      </c>
      <c r="D289" s="131">
        <f t="shared" si="18"/>
        <v>2294</v>
      </c>
      <c r="E289" s="133">
        <f>SUBTOTAL(9,E275:E288)</f>
        <v>0</v>
      </c>
      <c r="F289" s="133">
        <f>SUBTOTAL(9,F275:F288)</f>
        <v>0</v>
      </c>
      <c r="G289" s="133">
        <f>SUBTOTAL(9,G275:G288)</f>
        <v>0</v>
      </c>
      <c r="H289" s="133">
        <f>SUBTOTAL(9,H275:H288)</f>
        <v>2294</v>
      </c>
    </row>
    <row r="290" spans="1:8" ht="15.75" hidden="1" customHeight="1" outlineLevel="2">
      <c r="B290" s="253" t="s">
        <v>86</v>
      </c>
      <c r="C290" s="254" t="s">
        <v>136</v>
      </c>
      <c r="D290" s="131">
        <v>589</v>
      </c>
      <c r="E290" s="132"/>
      <c r="F290" s="132"/>
      <c r="G290" s="132">
        <v>0</v>
      </c>
      <c r="H290" s="132">
        <v>589</v>
      </c>
    </row>
    <row r="291" spans="1:8" ht="15.75" hidden="1" customHeight="1" outlineLevel="2">
      <c r="B291" s="253" t="s">
        <v>86</v>
      </c>
      <c r="C291" s="254" t="s">
        <v>137</v>
      </c>
      <c r="D291" s="131"/>
      <c r="E291" s="132"/>
      <c r="F291" s="132"/>
      <c r="G291" s="132"/>
      <c r="H291" s="132"/>
    </row>
    <row r="292" spans="1:8" ht="15.75" hidden="1" customHeight="1" outlineLevel="2">
      <c r="B292" s="253" t="s">
        <v>86</v>
      </c>
      <c r="C292" s="254" t="s">
        <v>138</v>
      </c>
      <c r="D292" s="131"/>
      <c r="E292" s="132"/>
      <c r="F292" s="132"/>
      <c r="G292" s="132"/>
      <c r="H292" s="132"/>
    </row>
    <row r="293" spans="1:8" ht="15.75" hidden="1" customHeight="1" outlineLevel="2">
      <c r="B293" s="253" t="s">
        <v>86</v>
      </c>
      <c r="C293" s="254" t="s">
        <v>139</v>
      </c>
      <c r="D293" s="131"/>
      <c r="E293" s="132"/>
      <c r="F293" s="132"/>
      <c r="G293" s="132"/>
      <c r="H293" s="132"/>
    </row>
    <row r="294" spans="1:8" ht="15.75" hidden="1" customHeight="1" outlineLevel="2">
      <c r="B294" s="253" t="s">
        <v>86</v>
      </c>
      <c r="C294" s="254" t="s">
        <v>140</v>
      </c>
      <c r="D294" s="131"/>
      <c r="E294" s="132"/>
      <c r="F294" s="132"/>
      <c r="G294" s="132"/>
      <c r="H294" s="132"/>
    </row>
    <row r="295" spans="1:8" ht="15.75" hidden="1" customHeight="1" outlineLevel="2">
      <c r="B295" s="253" t="s">
        <v>86</v>
      </c>
      <c r="C295" s="254" t="s">
        <v>141</v>
      </c>
      <c r="D295" s="131"/>
      <c r="E295" s="132"/>
      <c r="F295" s="132"/>
      <c r="G295" s="132"/>
      <c r="H295" s="132"/>
    </row>
    <row r="296" spans="1:8" ht="15.75" hidden="1" customHeight="1" outlineLevel="2">
      <c r="B296" s="253" t="s">
        <v>86</v>
      </c>
      <c r="C296" s="254" t="s">
        <v>142</v>
      </c>
      <c r="D296" s="131"/>
      <c r="E296" s="132"/>
      <c r="F296" s="132"/>
      <c r="G296" s="132"/>
      <c r="H296" s="132"/>
    </row>
    <row r="297" spans="1:8" ht="15.75" hidden="1" customHeight="1" outlineLevel="2">
      <c r="B297" s="253" t="s">
        <v>86</v>
      </c>
      <c r="C297" s="254" t="s">
        <v>143</v>
      </c>
      <c r="D297" s="131"/>
      <c r="E297" s="132"/>
      <c r="F297" s="132"/>
      <c r="G297" s="132"/>
      <c r="H297" s="132"/>
    </row>
    <row r="298" spans="1:8" ht="15.75" hidden="1" customHeight="1" outlineLevel="2">
      <c r="B298" s="253" t="s">
        <v>86</v>
      </c>
      <c r="C298" s="254" t="s">
        <v>144</v>
      </c>
      <c r="D298" s="131"/>
      <c r="E298" s="132"/>
      <c r="F298" s="132"/>
      <c r="G298" s="132"/>
      <c r="H298" s="132"/>
    </row>
    <row r="299" spans="1:8" ht="15.75" hidden="1" customHeight="1" outlineLevel="2">
      <c r="B299" s="253" t="s">
        <v>86</v>
      </c>
      <c r="C299" s="254" t="s">
        <v>145</v>
      </c>
      <c r="D299" s="131"/>
      <c r="E299" s="132"/>
      <c r="F299" s="132"/>
      <c r="G299" s="132"/>
      <c r="H299" s="132"/>
    </row>
    <row r="300" spans="1:8" ht="15.75" hidden="1" customHeight="1" outlineLevel="2">
      <c r="B300" s="253" t="s">
        <v>86</v>
      </c>
      <c r="C300" s="254" t="s">
        <v>146</v>
      </c>
      <c r="D300" s="131"/>
      <c r="E300" s="132"/>
      <c r="F300" s="132"/>
      <c r="G300" s="132"/>
      <c r="H300" s="132"/>
    </row>
    <row r="301" spans="1:8" ht="15.75" hidden="1" customHeight="1" outlineLevel="2">
      <c r="B301" s="253" t="s">
        <v>86</v>
      </c>
      <c r="C301" s="254" t="s">
        <v>147</v>
      </c>
      <c r="D301" s="131"/>
      <c r="E301" s="132"/>
      <c r="F301" s="132"/>
      <c r="G301" s="132"/>
      <c r="H301" s="132"/>
    </row>
    <row r="302" spans="1:8" ht="15.75" hidden="1" customHeight="1" outlineLevel="2">
      <c r="B302" s="253" t="s">
        <v>86</v>
      </c>
      <c r="C302" s="254" t="s">
        <v>148</v>
      </c>
      <c r="D302" s="131"/>
      <c r="E302" s="132"/>
      <c r="F302" s="132"/>
      <c r="G302" s="132"/>
      <c r="H302" s="132"/>
    </row>
    <row r="303" spans="1:8" ht="15.75" hidden="1" customHeight="1" outlineLevel="2">
      <c r="B303" s="253" t="s">
        <v>86</v>
      </c>
      <c r="C303" s="254" t="s">
        <v>149</v>
      </c>
      <c r="D303" s="131"/>
      <c r="E303" s="132"/>
      <c r="F303" s="132"/>
      <c r="G303" s="132"/>
      <c r="H303" s="132"/>
    </row>
    <row r="304" spans="1:8" ht="15.75" customHeight="1" outlineLevel="1" collapsed="1">
      <c r="A304" s="128">
        <v>1</v>
      </c>
      <c r="B304" s="256" t="s">
        <v>175</v>
      </c>
      <c r="C304" s="254">
        <f t="shared" ref="C304:D304" si="19">SUBTOTAL(9,C290:C303)</f>
        <v>0</v>
      </c>
      <c r="D304" s="131">
        <f t="shared" si="19"/>
        <v>589</v>
      </c>
      <c r="E304" s="133">
        <f>SUBTOTAL(9,E290:E303)</f>
        <v>0</v>
      </c>
      <c r="F304" s="133">
        <f>SUBTOTAL(9,F290:F303)</f>
        <v>0</v>
      </c>
      <c r="G304" s="133">
        <f>SUBTOTAL(9,G290:G303)</f>
        <v>0</v>
      </c>
      <c r="H304" s="133">
        <f>SUBTOTAL(9,H290:H303)</f>
        <v>589</v>
      </c>
    </row>
    <row r="305" spans="1:8" ht="15.75" hidden="1" customHeight="1" outlineLevel="2">
      <c r="B305" s="253" t="s">
        <v>64</v>
      </c>
      <c r="C305" s="254" t="s">
        <v>136</v>
      </c>
      <c r="D305" s="131">
        <v>648</v>
      </c>
      <c r="E305" s="132"/>
      <c r="F305" s="132"/>
      <c r="G305" s="132">
        <v>0</v>
      </c>
      <c r="H305" s="132">
        <v>648</v>
      </c>
    </row>
    <row r="306" spans="1:8" ht="15.75" hidden="1" customHeight="1" outlineLevel="2">
      <c r="B306" s="253" t="s">
        <v>64</v>
      </c>
      <c r="C306" s="254" t="s">
        <v>137</v>
      </c>
      <c r="D306" s="131"/>
      <c r="E306" s="132"/>
      <c r="F306" s="132"/>
      <c r="G306" s="132"/>
      <c r="H306" s="132"/>
    </row>
    <row r="307" spans="1:8" ht="15.75" hidden="1" customHeight="1" outlineLevel="2">
      <c r="B307" s="253" t="s">
        <v>64</v>
      </c>
      <c r="C307" s="254" t="s">
        <v>138</v>
      </c>
      <c r="D307" s="131"/>
      <c r="E307" s="132"/>
      <c r="F307" s="132"/>
      <c r="G307" s="132"/>
      <c r="H307" s="132"/>
    </row>
    <row r="308" spans="1:8" ht="15.75" hidden="1" customHeight="1" outlineLevel="2">
      <c r="B308" s="253" t="s">
        <v>64</v>
      </c>
      <c r="C308" s="254" t="s">
        <v>139</v>
      </c>
      <c r="D308" s="131"/>
      <c r="E308" s="132"/>
      <c r="F308" s="132"/>
      <c r="G308" s="132"/>
      <c r="H308" s="132"/>
    </row>
    <row r="309" spans="1:8" ht="15.75" hidden="1" customHeight="1" outlineLevel="2">
      <c r="B309" s="253" t="s">
        <v>64</v>
      </c>
      <c r="C309" s="254" t="s">
        <v>140</v>
      </c>
      <c r="D309" s="131"/>
      <c r="E309" s="132"/>
      <c r="F309" s="132"/>
      <c r="G309" s="132"/>
      <c r="H309" s="132"/>
    </row>
    <row r="310" spans="1:8" ht="15.75" hidden="1" customHeight="1" outlineLevel="2">
      <c r="B310" s="253" t="s">
        <v>64</v>
      </c>
      <c r="C310" s="254" t="s">
        <v>141</v>
      </c>
      <c r="D310" s="131"/>
      <c r="E310" s="132"/>
      <c r="F310" s="132"/>
      <c r="G310" s="132"/>
      <c r="H310" s="132"/>
    </row>
    <row r="311" spans="1:8" ht="15.75" hidden="1" customHeight="1" outlineLevel="2">
      <c r="B311" s="253" t="s">
        <v>64</v>
      </c>
      <c r="C311" s="254" t="s">
        <v>142</v>
      </c>
      <c r="D311" s="131"/>
      <c r="E311" s="132"/>
      <c r="F311" s="132"/>
      <c r="G311" s="132"/>
      <c r="H311" s="132"/>
    </row>
    <row r="312" spans="1:8" ht="15.75" hidden="1" customHeight="1" outlineLevel="2">
      <c r="B312" s="253" t="s">
        <v>64</v>
      </c>
      <c r="C312" s="254" t="s">
        <v>143</v>
      </c>
      <c r="D312" s="131"/>
      <c r="E312" s="132"/>
      <c r="F312" s="132"/>
      <c r="G312" s="132"/>
      <c r="H312" s="132"/>
    </row>
    <row r="313" spans="1:8" ht="15.75" hidden="1" customHeight="1" outlineLevel="2">
      <c r="B313" s="253" t="s">
        <v>64</v>
      </c>
      <c r="C313" s="254" t="s">
        <v>144</v>
      </c>
      <c r="D313" s="131"/>
      <c r="E313" s="132"/>
      <c r="F313" s="132"/>
      <c r="G313" s="132"/>
      <c r="H313" s="132"/>
    </row>
    <row r="314" spans="1:8" ht="15.75" hidden="1" customHeight="1" outlineLevel="2">
      <c r="B314" s="253" t="s">
        <v>64</v>
      </c>
      <c r="C314" s="254" t="s">
        <v>145</v>
      </c>
      <c r="D314" s="131"/>
      <c r="E314" s="132"/>
      <c r="F314" s="132"/>
      <c r="G314" s="132"/>
      <c r="H314" s="132"/>
    </row>
    <row r="315" spans="1:8" ht="15.75" hidden="1" customHeight="1" outlineLevel="2">
      <c r="B315" s="253" t="s">
        <v>64</v>
      </c>
      <c r="C315" s="254" t="s">
        <v>146</v>
      </c>
      <c r="D315" s="131"/>
      <c r="E315" s="132"/>
      <c r="F315" s="132"/>
      <c r="G315" s="132"/>
      <c r="H315" s="132"/>
    </row>
    <row r="316" spans="1:8" ht="15.75" hidden="1" customHeight="1" outlineLevel="2">
      <c r="B316" s="253" t="s">
        <v>64</v>
      </c>
      <c r="C316" s="254" t="s">
        <v>147</v>
      </c>
      <c r="D316" s="131"/>
      <c r="E316" s="132"/>
      <c r="F316" s="132"/>
      <c r="G316" s="132"/>
      <c r="H316" s="132"/>
    </row>
    <row r="317" spans="1:8" ht="15.75" hidden="1" customHeight="1" outlineLevel="2">
      <c r="B317" s="253" t="s">
        <v>64</v>
      </c>
      <c r="C317" s="254" t="s">
        <v>148</v>
      </c>
      <c r="D317" s="131"/>
      <c r="E317" s="132"/>
      <c r="F317" s="132"/>
      <c r="G317" s="132"/>
      <c r="H317" s="132"/>
    </row>
    <row r="318" spans="1:8" ht="15.75" hidden="1" customHeight="1" outlineLevel="2">
      <c r="B318" s="253" t="s">
        <v>64</v>
      </c>
      <c r="C318" s="254" t="s">
        <v>149</v>
      </c>
      <c r="D318" s="131"/>
      <c r="E318" s="132"/>
      <c r="F318" s="132"/>
      <c r="G318" s="132"/>
      <c r="H318" s="132"/>
    </row>
    <row r="319" spans="1:8" ht="15.75" customHeight="1" outlineLevel="1" collapsed="1">
      <c r="A319" s="128">
        <v>1</v>
      </c>
      <c r="B319" s="256" t="s">
        <v>176</v>
      </c>
      <c r="C319" s="254">
        <f t="shared" ref="C319:D319" si="20">SUBTOTAL(9,C305:C318)</f>
        <v>0</v>
      </c>
      <c r="D319" s="131">
        <f t="shared" si="20"/>
        <v>648</v>
      </c>
      <c r="E319" s="133">
        <f>SUBTOTAL(9,E305:E318)</f>
        <v>0</v>
      </c>
      <c r="F319" s="133">
        <f>SUBTOTAL(9,F305:F318)</f>
        <v>0</v>
      </c>
      <c r="G319" s="133">
        <f>SUBTOTAL(9,G305:G318)</f>
        <v>0</v>
      </c>
      <c r="H319" s="133">
        <f>SUBTOTAL(9,H305:H318)</f>
        <v>648</v>
      </c>
    </row>
    <row r="320" spans="1:8" ht="15.75" hidden="1" customHeight="1" outlineLevel="2">
      <c r="B320" s="253" t="s">
        <v>177</v>
      </c>
      <c r="C320" s="254" t="s">
        <v>136</v>
      </c>
      <c r="D320" s="131">
        <v>91</v>
      </c>
      <c r="E320" s="132"/>
      <c r="F320" s="132"/>
      <c r="G320" s="132">
        <v>0</v>
      </c>
      <c r="H320" s="132">
        <v>91</v>
      </c>
    </row>
    <row r="321" spans="1:8" ht="15.75" hidden="1" customHeight="1" outlineLevel="2">
      <c r="B321" s="253" t="s">
        <v>177</v>
      </c>
      <c r="C321" s="254" t="s">
        <v>137</v>
      </c>
      <c r="D321" s="131"/>
      <c r="E321" s="132"/>
      <c r="F321" s="132"/>
      <c r="G321" s="132"/>
      <c r="H321" s="132"/>
    </row>
    <row r="322" spans="1:8" ht="15.75" hidden="1" customHeight="1" outlineLevel="2">
      <c r="B322" s="253" t="s">
        <v>177</v>
      </c>
      <c r="C322" s="254" t="s">
        <v>138</v>
      </c>
      <c r="D322" s="131"/>
      <c r="E322" s="132"/>
      <c r="F322" s="132"/>
      <c r="G322" s="132"/>
      <c r="H322" s="132"/>
    </row>
    <row r="323" spans="1:8" ht="15.75" hidden="1" customHeight="1" outlineLevel="2">
      <c r="B323" s="253" t="s">
        <v>177</v>
      </c>
      <c r="C323" s="254" t="s">
        <v>139</v>
      </c>
      <c r="D323" s="131"/>
      <c r="E323" s="132"/>
      <c r="F323" s="132"/>
      <c r="G323" s="132"/>
      <c r="H323" s="132"/>
    </row>
    <row r="324" spans="1:8" ht="15.75" hidden="1" customHeight="1" outlineLevel="2">
      <c r="B324" s="253" t="s">
        <v>177</v>
      </c>
      <c r="C324" s="254" t="s">
        <v>140</v>
      </c>
      <c r="D324" s="131"/>
      <c r="E324" s="132"/>
      <c r="F324" s="132"/>
      <c r="G324" s="132"/>
      <c r="H324" s="132"/>
    </row>
    <row r="325" spans="1:8" ht="15.75" hidden="1" customHeight="1" outlineLevel="2">
      <c r="B325" s="253" t="s">
        <v>177</v>
      </c>
      <c r="C325" s="254" t="s">
        <v>141</v>
      </c>
      <c r="D325" s="131"/>
      <c r="E325" s="132"/>
      <c r="F325" s="132"/>
      <c r="G325" s="132"/>
      <c r="H325" s="132"/>
    </row>
    <row r="326" spans="1:8" ht="15.75" hidden="1" customHeight="1" outlineLevel="2">
      <c r="B326" s="253" t="s">
        <v>177</v>
      </c>
      <c r="C326" s="254" t="s">
        <v>142</v>
      </c>
      <c r="D326" s="131"/>
      <c r="E326" s="132"/>
      <c r="F326" s="132"/>
      <c r="G326" s="132"/>
      <c r="H326" s="132"/>
    </row>
    <row r="327" spans="1:8" ht="15.75" hidden="1" customHeight="1" outlineLevel="2">
      <c r="B327" s="253" t="s">
        <v>177</v>
      </c>
      <c r="C327" s="254" t="s">
        <v>143</v>
      </c>
      <c r="D327" s="131"/>
      <c r="E327" s="132"/>
      <c r="F327" s="132"/>
      <c r="G327" s="132"/>
      <c r="H327" s="132"/>
    </row>
    <row r="328" spans="1:8" ht="15.75" hidden="1" customHeight="1" outlineLevel="2">
      <c r="B328" s="253" t="s">
        <v>177</v>
      </c>
      <c r="C328" s="254" t="s">
        <v>144</v>
      </c>
      <c r="D328" s="131">
        <v>400</v>
      </c>
      <c r="E328" s="132">
        <v>3</v>
      </c>
      <c r="F328" s="132">
        <v>27</v>
      </c>
      <c r="G328" s="132">
        <v>4</v>
      </c>
      <c r="H328" s="132">
        <v>366</v>
      </c>
    </row>
    <row r="329" spans="1:8" ht="15.75" hidden="1" customHeight="1" outlineLevel="2">
      <c r="B329" s="253" t="s">
        <v>177</v>
      </c>
      <c r="C329" s="254" t="s">
        <v>145</v>
      </c>
      <c r="D329" s="131"/>
      <c r="E329" s="132"/>
      <c r="F329" s="132"/>
      <c r="G329" s="132"/>
      <c r="H329" s="132"/>
    </row>
    <row r="330" spans="1:8" ht="15.75" hidden="1" customHeight="1" outlineLevel="2">
      <c r="B330" s="253" t="s">
        <v>177</v>
      </c>
      <c r="C330" s="254" t="s">
        <v>146</v>
      </c>
      <c r="D330" s="131"/>
      <c r="E330" s="132"/>
      <c r="F330" s="132"/>
      <c r="G330" s="132"/>
      <c r="H330" s="132"/>
    </row>
    <row r="331" spans="1:8" ht="15.75" hidden="1" customHeight="1" outlineLevel="2">
      <c r="B331" s="253" t="s">
        <v>177</v>
      </c>
      <c r="C331" s="254" t="s">
        <v>147</v>
      </c>
      <c r="D331" s="131"/>
      <c r="E331" s="132"/>
      <c r="F331" s="132"/>
      <c r="G331" s="132"/>
      <c r="H331" s="132"/>
    </row>
    <row r="332" spans="1:8" ht="15.75" hidden="1" customHeight="1" outlineLevel="2">
      <c r="B332" s="253" t="s">
        <v>177</v>
      </c>
      <c r="C332" s="254" t="s">
        <v>148</v>
      </c>
      <c r="D332" s="131"/>
      <c r="E332" s="132"/>
      <c r="F332" s="132"/>
      <c r="G332" s="132"/>
      <c r="H332" s="132"/>
    </row>
    <row r="333" spans="1:8" ht="15.75" hidden="1" customHeight="1" outlineLevel="2">
      <c r="B333" s="253" t="s">
        <v>177</v>
      </c>
      <c r="C333" s="254" t="s">
        <v>149</v>
      </c>
      <c r="D333" s="131"/>
      <c r="E333" s="132"/>
      <c r="F333" s="132"/>
      <c r="G333" s="132"/>
      <c r="H333" s="132"/>
    </row>
    <row r="334" spans="1:8" ht="15.75" customHeight="1" outlineLevel="1" collapsed="1">
      <c r="A334" s="128">
        <v>1</v>
      </c>
      <c r="B334" s="256" t="s">
        <v>178</v>
      </c>
      <c r="C334" s="254">
        <f t="shared" ref="C334:D334" si="21">SUBTOTAL(9,C320:C333)</f>
        <v>0</v>
      </c>
      <c r="D334" s="131">
        <f t="shared" si="21"/>
        <v>491</v>
      </c>
      <c r="E334" s="133">
        <f>SUBTOTAL(9,E320:E333)</f>
        <v>3</v>
      </c>
      <c r="F334" s="133">
        <f>SUBTOTAL(9,F320:F333)</f>
        <v>27</v>
      </c>
      <c r="G334" s="133">
        <f>SUBTOTAL(9,G320:G333)</f>
        <v>4</v>
      </c>
      <c r="H334" s="133">
        <f>SUBTOTAL(9,H320:H333)</f>
        <v>457</v>
      </c>
    </row>
    <row r="335" spans="1:8" ht="15.75" hidden="1" customHeight="1" outlineLevel="2">
      <c r="B335" s="253" t="s">
        <v>65</v>
      </c>
      <c r="C335" s="254" t="s">
        <v>136</v>
      </c>
      <c r="D335" s="134">
        <v>1059</v>
      </c>
      <c r="E335" s="132"/>
      <c r="F335" s="132">
        <v>61</v>
      </c>
      <c r="G335" s="132">
        <v>0</v>
      </c>
      <c r="H335" s="132">
        <v>998</v>
      </c>
    </row>
    <row r="336" spans="1:8" ht="15.75" hidden="1" customHeight="1" outlineLevel="2">
      <c r="B336" s="253" t="s">
        <v>65</v>
      </c>
      <c r="C336" s="254" t="s">
        <v>137</v>
      </c>
      <c r="D336" s="131"/>
      <c r="E336" s="132"/>
      <c r="F336" s="132"/>
      <c r="G336" s="132"/>
      <c r="H336" s="132"/>
    </row>
    <row r="337" spans="1:8" ht="15.75" hidden="1" customHeight="1" outlineLevel="2">
      <c r="B337" s="253" t="s">
        <v>65</v>
      </c>
      <c r="C337" s="254" t="s">
        <v>138</v>
      </c>
      <c r="D337" s="131"/>
      <c r="E337" s="132"/>
      <c r="F337" s="132"/>
      <c r="G337" s="132"/>
      <c r="H337" s="132"/>
    </row>
    <row r="338" spans="1:8" ht="15.75" hidden="1" customHeight="1" outlineLevel="2">
      <c r="B338" s="253" t="s">
        <v>65</v>
      </c>
      <c r="C338" s="254" t="s">
        <v>139</v>
      </c>
      <c r="D338" s="131"/>
      <c r="E338" s="132"/>
      <c r="F338" s="132"/>
      <c r="G338" s="132"/>
      <c r="H338" s="132"/>
    </row>
    <row r="339" spans="1:8" ht="15.75" hidden="1" customHeight="1" outlineLevel="2">
      <c r="B339" s="253" t="s">
        <v>65</v>
      </c>
      <c r="C339" s="254" t="s">
        <v>140</v>
      </c>
      <c r="D339" s="131"/>
      <c r="E339" s="132"/>
      <c r="F339" s="132"/>
      <c r="G339" s="132"/>
      <c r="H339" s="132"/>
    </row>
    <row r="340" spans="1:8" ht="15.75" hidden="1" customHeight="1" outlineLevel="2">
      <c r="B340" s="253" t="s">
        <v>65</v>
      </c>
      <c r="C340" s="254" t="s">
        <v>141</v>
      </c>
      <c r="D340" s="131"/>
      <c r="E340" s="132"/>
      <c r="F340" s="132"/>
      <c r="G340" s="132"/>
      <c r="H340" s="132"/>
    </row>
    <row r="341" spans="1:8" ht="15.75" hidden="1" customHeight="1" outlineLevel="2">
      <c r="B341" s="253" t="s">
        <v>65</v>
      </c>
      <c r="C341" s="254" t="s">
        <v>142</v>
      </c>
      <c r="D341" s="131"/>
      <c r="E341" s="132"/>
      <c r="F341" s="132"/>
      <c r="G341" s="132"/>
      <c r="H341" s="132"/>
    </row>
    <row r="342" spans="1:8" ht="15.75" hidden="1" customHeight="1" outlineLevel="2">
      <c r="B342" s="253" t="s">
        <v>65</v>
      </c>
      <c r="C342" s="254" t="s">
        <v>143</v>
      </c>
      <c r="D342" s="131"/>
      <c r="E342" s="132"/>
      <c r="F342" s="132"/>
      <c r="G342" s="132"/>
      <c r="H342" s="132"/>
    </row>
    <row r="343" spans="1:8" ht="15.75" hidden="1" customHeight="1" outlineLevel="2">
      <c r="B343" s="253" t="s">
        <v>65</v>
      </c>
      <c r="C343" s="254" t="s">
        <v>144</v>
      </c>
      <c r="D343" s="131"/>
      <c r="E343" s="132"/>
      <c r="F343" s="132"/>
      <c r="G343" s="132"/>
      <c r="H343" s="132"/>
    </row>
    <row r="344" spans="1:8" ht="15.75" hidden="1" customHeight="1" outlineLevel="2">
      <c r="B344" s="253" t="s">
        <v>65</v>
      </c>
      <c r="C344" s="254" t="s">
        <v>145</v>
      </c>
      <c r="D344" s="131"/>
      <c r="E344" s="132"/>
      <c r="F344" s="132"/>
      <c r="G344" s="132"/>
      <c r="H344" s="132"/>
    </row>
    <row r="345" spans="1:8" ht="15.75" hidden="1" customHeight="1" outlineLevel="2">
      <c r="B345" s="253" t="s">
        <v>65</v>
      </c>
      <c r="C345" s="254" t="s">
        <v>146</v>
      </c>
      <c r="D345" s="131"/>
      <c r="E345" s="132"/>
      <c r="F345" s="132"/>
      <c r="G345" s="132"/>
      <c r="H345" s="132"/>
    </row>
    <row r="346" spans="1:8" ht="15.75" hidden="1" customHeight="1" outlineLevel="2">
      <c r="B346" s="253" t="s">
        <v>65</v>
      </c>
      <c r="C346" s="254" t="s">
        <v>147</v>
      </c>
      <c r="D346" s="131"/>
      <c r="E346" s="132"/>
      <c r="F346" s="132"/>
      <c r="G346" s="132"/>
      <c r="H346" s="132"/>
    </row>
    <row r="347" spans="1:8" ht="15.75" hidden="1" customHeight="1" outlineLevel="2">
      <c r="B347" s="253" t="s">
        <v>65</v>
      </c>
      <c r="C347" s="254" t="s">
        <v>148</v>
      </c>
      <c r="D347" s="131"/>
      <c r="E347" s="132"/>
      <c r="F347" s="132"/>
      <c r="G347" s="132"/>
      <c r="H347" s="132"/>
    </row>
    <row r="348" spans="1:8" ht="15.75" hidden="1" customHeight="1" outlineLevel="2">
      <c r="B348" s="253" t="s">
        <v>65</v>
      </c>
      <c r="C348" s="254" t="s">
        <v>149</v>
      </c>
      <c r="D348" s="131"/>
      <c r="E348" s="132"/>
      <c r="F348" s="132"/>
      <c r="G348" s="132"/>
      <c r="H348" s="132"/>
    </row>
    <row r="349" spans="1:8" ht="15.75" customHeight="1" outlineLevel="1" collapsed="1">
      <c r="A349" s="128">
        <v>1</v>
      </c>
      <c r="B349" s="256" t="s">
        <v>179</v>
      </c>
      <c r="C349" s="254">
        <f t="shared" ref="C349:D349" si="22">SUBTOTAL(9,C335:C348)</f>
        <v>0</v>
      </c>
      <c r="D349" s="131">
        <f t="shared" si="22"/>
        <v>1059</v>
      </c>
      <c r="E349" s="133">
        <f>SUBTOTAL(9,E335:E348)</f>
        <v>0</v>
      </c>
      <c r="F349" s="133">
        <f>SUBTOTAL(9,F335:F348)</f>
        <v>61</v>
      </c>
      <c r="G349" s="133">
        <f>SUBTOTAL(9,G335:G348)</f>
        <v>0</v>
      </c>
      <c r="H349" s="133">
        <f>SUBTOTAL(9,H335:H348)</f>
        <v>998</v>
      </c>
    </row>
    <row r="350" spans="1:8" ht="15.75" hidden="1" customHeight="1" outlineLevel="2">
      <c r="B350" s="253" t="s">
        <v>180</v>
      </c>
      <c r="C350" s="254" t="s">
        <v>136</v>
      </c>
      <c r="D350" s="131">
        <v>704</v>
      </c>
      <c r="E350" s="132">
        <v>132</v>
      </c>
      <c r="F350" s="132">
        <v>68</v>
      </c>
      <c r="G350" s="132">
        <v>17</v>
      </c>
      <c r="H350" s="132">
        <v>487</v>
      </c>
    </row>
    <row r="351" spans="1:8" ht="15.75" hidden="1" customHeight="1" outlineLevel="2">
      <c r="B351" s="253" t="s">
        <v>180</v>
      </c>
      <c r="C351" s="254" t="s">
        <v>137</v>
      </c>
      <c r="D351" s="131">
        <v>6</v>
      </c>
      <c r="E351" s="132"/>
      <c r="F351" s="132"/>
      <c r="G351" s="132"/>
      <c r="H351" s="132">
        <v>6</v>
      </c>
    </row>
    <row r="352" spans="1:8" ht="15.75" hidden="1" customHeight="1" outlineLevel="2">
      <c r="B352" s="253" t="s">
        <v>180</v>
      </c>
      <c r="C352" s="254" t="s">
        <v>138</v>
      </c>
      <c r="D352" s="131"/>
      <c r="E352" s="132"/>
      <c r="F352" s="132"/>
      <c r="G352" s="132"/>
      <c r="H352" s="132"/>
    </row>
    <row r="353" spans="1:8" ht="15.75" hidden="1" customHeight="1" outlineLevel="2">
      <c r="B353" s="253" t="s">
        <v>180</v>
      </c>
      <c r="C353" s="254" t="s">
        <v>139</v>
      </c>
      <c r="D353" s="131"/>
      <c r="E353" s="132"/>
      <c r="F353" s="132"/>
      <c r="G353" s="132"/>
      <c r="H353" s="132"/>
    </row>
    <row r="354" spans="1:8" ht="15.75" hidden="1" customHeight="1" outlineLevel="2">
      <c r="B354" s="253" t="s">
        <v>180</v>
      </c>
      <c r="C354" s="254" t="s">
        <v>140</v>
      </c>
      <c r="D354" s="131">
        <v>1</v>
      </c>
      <c r="E354" s="132">
        <v>1</v>
      </c>
      <c r="F354" s="132"/>
      <c r="G354" s="132"/>
      <c r="H354" s="132"/>
    </row>
    <row r="355" spans="1:8" ht="15.75" hidden="1" customHeight="1" outlineLevel="2">
      <c r="B355" s="253" t="s">
        <v>180</v>
      </c>
      <c r="C355" s="254" t="s">
        <v>141</v>
      </c>
      <c r="D355" s="131">
        <v>4</v>
      </c>
      <c r="E355" s="132"/>
      <c r="F355" s="132"/>
      <c r="G355" s="132">
        <v>2</v>
      </c>
      <c r="H355" s="132">
        <v>2</v>
      </c>
    </row>
    <row r="356" spans="1:8" ht="15.75" hidden="1" customHeight="1" outlineLevel="2">
      <c r="B356" s="253" t="s">
        <v>180</v>
      </c>
      <c r="C356" s="254" t="s">
        <v>142</v>
      </c>
      <c r="D356" s="131">
        <v>2</v>
      </c>
      <c r="E356" s="132"/>
      <c r="F356" s="132"/>
      <c r="G356" s="132">
        <v>1</v>
      </c>
      <c r="H356" s="132">
        <v>1</v>
      </c>
    </row>
    <row r="357" spans="1:8" ht="15.75" hidden="1" customHeight="1" outlineLevel="2">
      <c r="B357" s="253" t="s">
        <v>180</v>
      </c>
      <c r="C357" s="254" t="s">
        <v>143</v>
      </c>
      <c r="D357" s="131">
        <v>2</v>
      </c>
      <c r="E357" s="132">
        <v>2</v>
      </c>
      <c r="F357" s="132"/>
      <c r="G357" s="132"/>
      <c r="H357" s="132"/>
    </row>
    <row r="358" spans="1:8" ht="15.75" hidden="1" customHeight="1" outlineLevel="2">
      <c r="B358" s="253" t="s">
        <v>180</v>
      </c>
      <c r="C358" s="254" t="s">
        <v>144</v>
      </c>
      <c r="D358" s="131">
        <v>306</v>
      </c>
      <c r="E358" s="132">
        <v>101</v>
      </c>
      <c r="F358" s="132">
        <v>52</v>
      </c>
      <c r="G358" s="132">
        <v>12</v>
      </c>
      <c r="H358" s="132">
        <v>141</v>
      </c>
    </row>
    <row r="359" spans="1:8" ht="15.75" hidden="1" customHeight="1" outlineLevel="2">
      <c r="B359" s="253" t="s">
        <v>180</v>
      </c>
      <c r="C359" s="254" t="s">
        <v>145</v>
      </c>
      <c r="D359" s="131">
        <v>15</v>
      </c>
      <c r="E359" s="132">
        <v>2</v>
      </c>
      <c r="F359" s="132"/>
      <c r="G359" s="132">
        <v>0</v>
      </c>
      <c r="H359" s="132">
        <v>13</v>
      </c>
    </row>
    <row r="360" spans="1:8" ht="15.75" hidden="1" customHeight="1" outlineLevel="2">
      <c r="B360" s="253" t="s">
        <v>180</v>
      </c>
      <c r="C360" s="254" t="s">
        <v>146</v>
      </c>
      <c r="D360" s="131"/>
      <c r="E360" s="132"/>
      <c r="F360" s="132"/>
      <c r="G360" s="132"/>
      <c r="H360" s="132"/>
    </row>
    <row r="361" spans="1:8" ht="15.75" hidden="1" customHeight="1" outlineLevel="2">
      <c r="B361" s="253" t="s">
        <v>180</v>
      </c>
      <c r="C361" s="254" t="s">
        <v>147</v>
      </c>
      <c r="D361" s="131">
        <v>20</v>
      </c>
      <c r="E361" s="132">
        <v>6</v>
      </c>
      <c r="F361" s="132">
        <v>5</v>
      </c>
      <c r="G361" s="132">
        <v>0</v>
      </c>
      <c r="H361" s="132">
        <v>9</v>
      </c>
    </row>
    <row r="362" spans="1:8" ht="15.75" hidden="1" customHeight="1" outlineLevel="2">
      <c r="B362" s="253" t="s">
        <v>180</v>
      </c>
      <c r="C362" s="254" t="s">
        <v>148</v>
      </c>
      <c r="D362" s="131"/>
      <c r="E362" s="132"/>
      <c r="F362" s="132"/>
      <c r="G362" s="132"/>
      <c r="H362" s="132"/>
    </row>
    <row r="363" spans="1:8" ht="15.75" hidden="1" customHeight="1" outlineLevel="2">
      <c r="B363" s="253" t="s">
        <v>180</v>
      </c>
      <c r="C363" s="254" t="s">
        <v>149</v>
      </c>
      <c r="D363" s="131"/>
      <c r="E363" s="132"/>
      <c r="F363" s="132"/>
      <c r="G363" s="132"/>
      <c r="H363" s="132"/>
    </row>
    <row r="364" spans="1:8" ht="15.75" customHeight="1" outlineLevel="1" collapsed="1">
      <c r="A364" s="128">
        <v>1</v>
      </c>
      <c r="B364" s="256" t="s">
        <v>181</v>
      </c>
      <c r="C364" s="254">
        <f t="shared" ref="C364:D364" si="23">SUBTOTAL(9,C350:C363)</f>
        <v>0</v>
      </c>
      <c r="D364" s="131">
        <f t="shared" si="23"/>
        <v>1060</v>
      </c>
      <c r="E364" s="133">
        <f>SUBTOTAL(9,E350:E363)</f>
        <v>244</v>
      </c>
      <c r="F364" s="133">
        <f>SUBTOTAL(9,F350:F363)</f>
        <v>125</v>
      </c>
      <c r="G364" s="133">
        <f>SUBTOTAL(9,G350:G363)</f>
        <v>32</v>
      </c>
      <c r="H364" s="133">
        <f>SUBTOTAL(9,H350:H363)</f>
        <v>659</v>
      </c>
    </row>
    <row r="365" spans="1:8" ht="15.75" hidden="1" customHeight="1" outlineLevel="2">
      <c r="B365" s="253" t="s">
        <v>182</v>
      </c>
      <c r="C365" s="254" t="s">
        <v>136</v>
      </c>
      <c r="D365" s="131">
        <v>819</v>
      </c>
      <c r="E365" s="132"/>
      <c r="F365" s="132"/>
      <c r="G365" s="132">
        <v>0</v>
      </c>
      <c r="H365" s="132">
        <v>819</v>
      </c>
    </row>
    <row r="366" spans="1:8" ht="15.75" hidden="1" customHeight="1" outlineLevel="2">
      <c r="B366" s="253" t="s">
        <v>182</v>
      </c>
      <c r="C366" s="254" t="s">
        <v>137</v>
      </c>
      <c r="D366" s="131"/>
      <c r="E366" s="132"/>
      <c r="F366" s="132"/>
      <c r="G366" s="132"/>
      <c r="H366" s="132"/>
    </row>
    <row r="367" spans="1:8" ht="15.75" hidden="1" customHeight="1" outlineLevel="2">
      <c r="B367" s="253" t="s">
        <v>182</v>
      </c>
      <c r="C367" s="254" t="s">
        <v>138</v>
      </c>
      <c r="D367" s="131"/>
      <c r="E367" s="132"/>
      <c r="F367" s="132"/>
      <c r="G367" s="132"/>
      <c r="H367" s="132"/>
    </row>
    <row r="368" spans="1:8" ht="15.75" hidden="1" customHeight="1" outlineLevel="2">
      <c r="B368" s="253" t="s">
        <v>182</v>
      </c>
      <c r="C368" s="254" t="s">
        <v>139</v>
      </c>
      <c r="D368" s="131"/>
      <c r="E368" s="132"/>
      <c r="F368" s="132"/>
      <c r="G368" s="132"/>
      <c r="H368" s="132"/>
    </row>
    <row r="369" spans="1:8" ht="15.75" hidden="1" customHeight="1" outlineLevel="2">
      <c r="B369" s="253" t="s">
        <v>182</v>
      </c>
      <c r="C369" s="254" t="s">
        <v>140</v>
      </c>
      <c r="D369" s="131"/>
      <c r="E369" s="132"/>
      <c r="F369" s="132"/>
      <c r="G369" s="132"/>
      <c r="H369" s="132"/>
    </row>
    <row r="370" spans="1:8" ht="15.75" hidden="1" customHeight="1" outlineLevel="2">
      <c r="B370" s="253" t="s">
        <v>182</v>
      </c>
      <c r="C370" s="254" t="s">
        <v>141</v>
      </c>
      <c r="D370" s="131"/>
      <c r="E370" s="132"/>
      <c r="F370" s="132"/>
      <c r="G370" s="132"/>
      <c r="H370" s="132"/>
    </row>
    <row r="371" spans="1:8" ht="15.75" hidden="1" customHeight="1" outlineLevel="2">
      <c r="B371" s="253" t="s">
        <v>182</v>
      </c>
      <c r="C371" s="254" t="s">
        <v>142</v>
      </c>
      <c r="D371" s="131"/>
      <c r="E371" s="132"/>
      <c r="F371" s="132"/>
      <c r="G371" s="132"/>
      <c r="H371" s="132"/>
    </row>
    <row r="372" spans="1:8" ht="15.75" hidden="1" customHeight="1" outlineLevel="2">
      <c r="B372" s="253" t="s">
        <v>182</v>
      </c>
      <c r="C372" s="254" t="s">
        <v>143</v>
      </c>
      <c r="D372" s="131"/>
      <c r="E372" s="132"/>
      <c r="F372" s="132"/>
      <c r="G372" s="132"/>
      <c r="H372" s="132"/>
    </row>
    <row r="373" spans="1:8" ht="15.75" hidden="1" customHeight="1" outlineLevel="2">
      <c r="B373" s="253" t="s">
        <v>182</v>
      </c>
      <c r="C373" s="254" t="s">
        <v>144</v>
      </c>
      <c r="D373" s="131"/>
      <c r="E373" s="132"/>
      <c r="F373" s="132"/>
      <c r="G373" s="132"/>
      <c r="H373" s="132"/>
    </row>
    <row r="374" spans="1:8" ht="15.75" hidden="1" customHeight="1" outlineLevel="2">
      <c r="B374" s="253" t="s">
        <v>182</v>
      </c>
      <c r="C374" s="254" t="s">
        <v>145</v>
      </c>
      <c r="D374" s="131"/>
      <c r="E374" s="132"/>
      <c r="F374" s="132"/>
      <c r="G374" s="132"/>
      <c r="H374" s="132"/>
    </row>
    <row r="375" spans="1:8" ht="15.75" hidden="1" customHeight="1" outlineLevel="2">
      <c r="B375" s="253" t="s">
        <v>182</v>
      </c>
      <c r="C375" s="254" t="s">
        <v>146</v>
      </c>
      <c r="D375" s="131"/>
      <c r="E375" s="132"/>
      <c r="F375" s="132"/>
      <c r="G375" s="132"/>
      <c r="H375" s="132"/>
    </row>
    <row r="376" spans="1:8" ht="15.75" hidden="1" customHeight="1" outlineLevel="2">
      <c r="B376" s="253" t="s">
        <v>182</v>
      </c>
      <c r="C376" s="254" t="s">
        <v>147</v>
      </c>
      <c r="D376" s="131"/>
      <c r="E376" s="132"/>
      <c r="F376" s="132"/>
      <c r="G376" s="132"/>
      <c r="H376" s="132"/>
    </row>
    <row r="377" spans="1:8" ht="15.75" hidden="1" customHeight="1" outlineLevel="2">
      <c r="B377" s="253" t="s">
        <v>182</v>
      </c>
      <c r="C377" s="254" t="s">
        <v>148</v>
      </c>
      <c r="D377" s="131"/>
      <c r="E377" s="132"/>
      <c r="F377" s="132"/>
      <c r="G377" s="132"/>
      <c r="H377" s="132"/>
    </row>
    <row r="378" spans="1:8" ht="15.75" hidden="1" customHeight="1" outlineLevel="2">
      <c r="B378" s="253" t="s">
        <v>182</v>
      </c>
      <c r="C378" s="254" t="s">
        <v>149</v>
      </c>
      <c r="D378" s="131"/>
      <c r="E378" s="132"/>
      <c r="F378" s="132"/>
      <c r="G378" s="132"/>
      <c r="H378" s="132"/>
    </row>
    <row r="379" spans="1:8" ht="15.75" customHeight="1" outlineLevel="1" collapsed="1">
      <c r="A379" s="128">
        <v>1</v>
      </c>
      <c r="B379" s="256" t="s">
        <v>183</v>
      </c>
      <c r="C379" s="254">
        <f t="shared" ref="C379:D379" si="24">SUBTOTAL(9,C365:C378)</f>
        <v>0</v>
      </c>
      <c r="D379" s="131">
        <f t="shared" si="24"/>
        <v>819</v>
      </c>
      <c r="E379" s="133">
        <f>SUBTOTAL(9,E365:E378)</f>
        <v>0</v>
      </c>
      <c r="F379" s="133">
        <f>SUBTOTAL(9,F365:F378)</f>
        <v>0</v>
      </c>
      <c r="G379" s="133">
        <f>SUBTOTAL(9,G365:G378)</f>
        <v>0</v>
      </c>
      <c r="H379" s="133">
        <f>SUBTOTAL(9,H365:H378)</f>
        <v>819</v>
      </c>
    </row>
    <row r="380" spans="1:8" ht="15.75" hidden="1" customHeight="1" outlineLevel="2">
      <c r="B380" s="253" t="s">
        <v>184</v>
      </c>
      <c r="C380" s="254" t="s">
        <v>136</v>
      </c>
      <c r="D380" s="131">
        <v>1668</v>
      </c>
      <c r="E380" s="132">
        <v>32</v>
      </c>
      <c r="F380" s="132">
        <v>172</v>
      </c>
      <c r="G380" s="132">
        <v>193</v>
      </c>
      <c r="H380" s="132">
        <v>1271</v>
      </c>
    </row>
    <row r="381" spans="1:8" ht="15.75" hidden="1" customHeight="1" outlineLevel="2">
      <c r="B381" s="253" t="s">
        <v>184</v>
      </c>
      <c r="C381" s="254" t="s">
        <v>137</v>
      </c>
      <c r="D381" s="131">
        <v>1</v>
      </c>
      <c r="E381" s="132"/>
      <c r="F381" s="132">
        <v>1</v>
      </c>
      <c r="G381" s="132"/>
      <c r="H381" s="132"/>
    </row>
    <row r="382" spans="1:8" ht="15.75" hidden="1" customHeight="1" outlineLevel="2">
      <c r="B382" s="253" t="s">
        <v>184</v>
      </c>
      <c r="C382" s="254" t="s">
        <v>138</v>
      </c>
      <c r="D382" s="131">
        <v>140</v>
      </c>
      <c r="E382" s="132"/>
      <c r="F382" s="132">
        <v>40</v>
      </c>
      <c r="G382" s="132">
        <v>53</v>
      </c>
      <c r="H382" s="132">
        <v>47</v>
      </c>
    </row>
    <row r="383" spans="1:8" ht="15.75" hidden="1" customHeight="1" outlineLevel="2">
      <c r="B383" s="253" t="s">
        <v>184</v>
      </c>
      <c r="C383" s="254" t="s">
        <v>139</v>
      </c>
      <c r="D383" s="131"/>
      <c r="E383" s="132"/>
      <c r="F383" s="132"/>
      <c r="G383" s="132"/>
      <c r="H383" s="132"/>
    </row>
    <row r="384" spans="1:8" ht="15.75" hidden="1" customHeight="1" outlineLevel="2">
      <c r="B384" s="253" t="s">
        <v>184</v>
      </c>
      <c r="C384" s="254" t="s">
        <v>140</v>
      </c>
      <c r="D384" s="131">
        <v>5</v>
      </c>
      <c r="E384" s="132">
        <v>2</v>
      </c>
      <c r="F384" s="132">
        <v>1</v>
      </c>
      <c r="G384" s="132"/>
      <c r="H384" s="132">
        <v>2</v>
      </c>
    </row>
    <row r="385" spans="1:8" ht="15.75" hidden="1" customHeight="1" outlineLevel="2">
      <c r="B385" s="253" t="s">
        <v>184</v>
      </c>
      <c r="C385" s="254" t="s">
        <v>141</v>
      </c>
      <c r="D385" s="131">
        <v>4</v>
      </c>
      <c r="E385" s="132"/>
      <c r="F385" s="132">
        <v>4</v>
      </c>
      <c r="G385" s="132"/>
      <c r="H385" s="132"/>
    </row>
    <row r="386" spans="1:8" ht="15.75" hidden="1" customHeight="1" outlineLevel="2">
      <c r="B386" s="253" t="s">
        <v>184</v>
      </c>
      <c r="C386" s="254" t="s">
        <v>142</v>
      </c>
      <c r="D386" s="131">
        <v>200</v>
      </c>
      <c r="E386" s="132"/>
      <c r="F386" s="132">
        <v>56</v>
      </c>
      <c r="G386" s="132">
        <v>71</v>
      </c>
      <c r="H386" s="132">
        <v>73</v>
      </c>
    </row>
    <row r="387" spans="1:8" ht="15.75" hidden="1" customHeight="1" outlineLevel="2">
      <c r="B387" s="253" t="s">
        <v>184</v>
      </c>
      <c r="C387" s="254" t="s">
        <v>143</v>
      </c>
      <c r="D387" s="131"/>
      <c r="E387" s="132"/>
      <c r="F387" s="132"/>
      <c r="G387" s="132"/>
      <c r="H387" s="132"/>
    </row>
    <row r="388" spans="1:8" ht="15.75" hidden="1" customHeight="1" outlineLevel="2">
      <c r="B388" s="253" t="s">
        <v>184</v>
      </c>
      <c r="C388" s="254" t="s">
        <v>144</v>
      </c>
      <c r="D388" s="131">
        <v>132</v>
      </c>
      <c r="E388" s="132">
        <v>11</v>
      </c>
      <c r="F388" s="132">
        <v>42</v>
      </c>
      <c r="G388" s="132">
        <v>41</v>
      </c>
      <c r="H388" s="132">
        <v>38</v>
      </c>
    </row>
    <row r="389" spans="1:8" ht="15.75" hidden="1" customHeight="1" outlineLevel="2">
      <c r="B389" s="253" t="s">
        <v>184</v>
      </c>
      <c r="C389" s="254" t="s">
        <v>145</v>
      </c>
      <c r="D389" s="131"/>
      <c r="E389" s="132"/>
      <c r="F389" s="132"/>
      <c r="G389" s="132"/>
      <c r="H389" s="132"/>
    </row>
    <row r="390" spans="1:8" ht="15.75" hidden="1" customHeight="1" outlineLevel="2">
      <c r="B390" s="253" t="s">
        <v>184</v>
      </c>
      <c r="C390" s="254" t="s">
        <v>146</v>
      </c>
      <c r="D390" s="131"/>
      <c r="E390" s="132"/>
      <c r="F390" s="132"/>
      <c r="G390" s="132"/>
      <c r="H390" s="132"/>
    </row>
    <row r="391" spans="1:8" ht="15.75" hidden="1" customHeight="1" outlineLevel="2">
      <c r="B391" s="253" t="s">
        <v>184</v>
      </c>
      <c r="C391" s="254" t="s">
        <v>147</v>
      </c>
      <c r="D391" s="131">
        <v>17</v>
      </c>
      <c r="E391" s="132">
        <v>7</v>
      </c>
      <c r="F391" s="132">
        <v>4</v>
      </c>
      <c r="G391" s="132"/>
      <c r="H391" s="132">
        <v>6</v>
      </c>
    </row>
    <row r="392" spans="1:8" ht="15.75" hidden="1" customHeight="1" outlineLevel="2">
      <c r="B392" s="253" t="s">
        <v>184</v>
      </c>
      <c r="C392" s="254" t="s">
        <v>148</v>
      </c>
      <c r="D392" s="131"/>
      <c r="E392" s="132"/>
      <c r="F392" s="132"/>
      <c r="G392" s="132"/>
      <c r="H392" s="132"/>
    </row>
    <row r="393" spans="1:8" ht="15.75" hidden="1" customHeight="1" outlineLevel="2">
      <c r="B393" s="253" t="s">
        <v>184</v>
      </c>
      <c r="C393" s="254" t="s">
        <v>149</v>
      </c>
      <c r="D393" s="131"/>
      <c r="E393" s="132"/>
      <c r="F393" s="132"/>
      <c r="G393" s="132"/>
      <c r="H393" s="132"/>
    </row>
    <row r="394" spans="1:8" ht="15.75" customHeight="1" outlineLevel="1" collapsed="1">
      <c r="A394" s="128">
        <v>1</v>
      </c>
      <c r="B394" s="256" t="s">
        <v>185</v>
      </c>
      <c r="C394" s="254">
        <f t="shared" ref="C394:D394" si="25">SUBTOTAL(9,C380:C393)</f>
        <v>0</v>
      </c>
      <c r="D394" s="131">
        <f t="shared" si="25"/>
        <v>2167</v>
      </c>
      <c r="E394" s="133">
        <f>SUBTOTAL(9,E380:E393)</f>
        <v>52</v>
      </c>
      <c r="F394" s="133">
        <f>SUBTOTAL(9,F380:F393)</f>
        <v>320</v>
      </c>
      <c r="G394" s="133">
        <f>SUBTOTAL(9,G380:G393)</f>
        <v>358</v>
      </c>
      <c r="H394" s="133">
        <f>SUBTOTAL(9,H380:H393)</f>
        <v>1437</v>
      </c>
    </row>
    <row r="395" spans="1:8" ht="15.75" hidden="1" customHeight="1" outlineLevel="2">
      <c r="B395" s="253" t="s">
        <v>186</v>
      </c>
      <c r="C395" s="254" t="s">
        <v>136</v>
      </c>
      <c r="D395" s="131">
        <v>2344</v>
      </c>
      <c r="E395" s="132">
        <v>449</v>
      </c>
      <c r="F395" s="132">
        <v>415</v>
      </c>
      <c r="G395" s="132">
        <v>421</v>
      </c>
      <c r="H395" s="132">
        <v>1059</v>
      </c>
    </row>
    <row r="396" spans="1:8" ht="15.75" hidden="1" customHeight="1" outlineLevel="2">
      <c r="B396" s="253" t="s">
        <v>186</v>
      </c>
      <c r="C396" s="254" t="s">
        <v>137</v>
      </c>
      <c r="D396" s="134"/>
      <c r="E396" s="132"/>
      <c r="F396" s="132"/>
      <c r="G396" s="132"/>
      <c r="H396" s="132"/>
    </row>
    <row r="397" spans="1:8" ht="15.75" hidden="1" customHeight="1" outlineLevel="2">
      <c r="B397" s="253" t="s">
        <v>186</v>
      </c>
      <c r="C397" s="254" t="s">
        <v>138</v>
      </c>
      <c r="D397" s="131">
        <v>516</v>
      </c>
      <c r="E397" s="132">
        <v>221</v>
      </c>
      <c r="F397" s="132">
        <v>218</v>
      </c>
      <c r="G397" s="132">
        <v>77</v>
      </c>
      <c r="H397" s="132"/>
    </row>
    <row r="398" spans="1:8" ht="15.75" hidden="1" customHeight="1" outlineLevel="2">
      <c r="B398" s="253" t="s">
        <v>186</v>
      </c>
      <c r="C398" s="254" t="s">
        <v>139</v>
      </c>
      <c r="D398" s="131">
        <v>7</v>
      </c>
      <c r="E398" s="132">
        <v>2</v>
      </c>
      <c r="F398" s="132">
        <v>3</v>
      </c>
      <c r="G398" s="132">
        <v>2</v>
      </c>
      <c r="H398" s="132"/>
    </row>
    <row r="399" spans="1:8" ht="15.75" hidden="1" customHeight="1" outlineLevel="2">
      <c r="B399" s="253" t="s">
        <v>186</v>
      </c>
      <c r="C399" s="254" t="s">
        <v>140</v>
      </c>
      <c r="D399" s="131">
        <v>10</v>
      </c>
      <c r="E399" s="132">
        <v>2</v>
      </c>
      <c r="F399" s="132">
        <v>8</v>
      </c>
      <c r="G399" s="132"/>
      <c r="H399" s="132"/>
    </row>
    <row r="400" spans="1:8" ht="15.75" hidden="1" customHeight="1" outlineLevel="2">
      <c r="B400" s="253" t="s">
        <v>186</v>
      </c>
      <c r="C400" s="254" t="s">
        <v>141</v>
      </c>
      <c r="D400" s="131">
        <v>3</v>
      </c>
      <c r="E400" s="132">
        <v>1</v>
      </c>
      <c r="F400" s="132">
        <v>1</v>
      </c>
      <c r="G400" s="132">
        <v>1</v>
      </c>
      <c r="H400" s="132"/>
    </row>
    <row r="401" spans="1:8" ht="15.75" hidden="1" customHeight="1" outlineLevel="2">
      <c r="B401" s="253" t="s">
        <v>186</v>
      </c>
      <c r="C401" s="254" t="s">
        <v>142</v>
      </c>
      <c r="D401" s="131">
        <v>579</v>
      </c>
      <c r="E401" s="132">
        <v>259</v>
      </c>
      <c r="F401" s="132">
        <v>230</v>
      </c>
      <c r="G401" s="132">
        <v>90</v>
      </c>
      <c r="H401" s="132"/>
    </row>
    <row r="402" spans="1:8" ht="15.75" hidden="1" customHeight="1" outlineLevel="2">
      <c r="B402" s="253" t="s">
        <v>186</v>
      </c>
      <c r="C402" s="254" t="s">
        <v>143</v>
      </c>
      <c r="D402" s="131"/>
      <c r="E402" s="132"/>
      <c r="F402" s="132"/>
      <c r="G402" s="132"/>
      <c r="H402" s="132"/>
    </row>
    <row r="403" spans="1:8" ht="15.75" hidden="1" customHeight="1" outlineLevel="2">
      <c r="B403" s="253" t="s">
        <v>186</v>
      </c>
      <c r="C403" s="254" t="s">
        <v>144</v>
      </c>
      <c r="D403" s="131">
        <v>1125</v>
      </c>
      <c r="E403" s="132">
        <v>400</v>
      </c>
      <c r="F403" s="132">
        <v>363</v>
      </c>
      <c r="G403" s="132">
        <v>362</v>
      </c>
      <c r="H403" s="132"/>
    </row>
    <row r="404" spans="1:8" ht="15.75" hidden="1" customHeight="1" outlineLevel="2">
      <c r="B404" s="253" t="s">
        <v>186</v>
      </c>
      <c r="C404" s="254" t="s">
        <v>145</v>
      </c>
      <c r="D404" s="131">
        <v>3</v>
      </c>
      <c r="E404" s="132">
        <v>2</v>
      </c>
      <c r="F404" s="132">
        <v>0</v>
      </c>
      <c r="G404" s="132">
        <v>1</v>
      </c>
      <c r="H404" s="132"/>
    </row>
    <row r="405" spans="1:8" ht="15.75" hidden="1" customHeight="1" outlineLevel="2">
      <c r="B405" s="253" t="s">
        <v>186</v>
      </c>
      <c r="C405" s="254" t="s">
        <v>146</v>
      </c>
      <c r="D405" s="131"/>
      <c r="E405" s="132"/>
      <c r="F405" s="132"/>
      <c r="G405" s="132"/>
      <c r="H405" s="132"/>
    </row>
    <row r="406" spans="1:8" ht="15.75" hidden="1" customHeight="1" outlineLevel="2">
      <c r="B406" s="253" t="s">
        <v>186</v>
      </c>
      <c r="C406" s="254" t="s">
        <v>147</v>
      </c>
      <c r="D406" s="131">
        <v>267</v>
      </c>
      <c r="E406" s="132">
        <v>25</v>
      </c>
      <c r="F406" s="132">
        <v>42</v>
      </c>
      <c r="G406" s="132">
        <v>109</v>
      </c>
      <c r="H406" s="132">
        <v>91</v>
      </c>
    </row>
    <row r="407" spans="1:8" ht="15.75" hidden="1" customHeight="1" outlineLevel="2">
      <c r="B407" s="253" t="s">
        <v>186</v>
      </c>
      <c r="C407" s="254" t="s">
        <v>148</v>
      </c>
      <c r="D407" s="131"/>
      <c r="E407" s="132"/>
      <c r="F407" s="132"/>
      <c r="G407" s="132"/>
      <c r="H407" s="132"/>
    </row>
    <row r="408" spans="1:8" ht="15.75" hidden="1" customHeight="1" outlineLevel="2">
      <c r="B408" s="253" t="s">
        <v>186</v>
      </c>
      <c r="C408" s="254" t="s">
        <v>149</v>
      </c>
      <c r="D408" s="131"/>
      <c r="E408" s="132"/>
      <c r="F408" s="132"/>
      <c r="G408" s="132"/>
      <c r="H408" s="132"/>
    </row>
    <row r="409" spans="1:8" ht="15.75" customHeight="1" outlineLevel="1" collapsed="1">
      <c r="A409" s="128">
        <v>1</v>
      </c>
      <c r="B409" s="256" t="s">
        <v>187</v>
      </c>
      <c r="C409" s="254">
        <f t="shared" ref="C409:D409" si="26">SUBTOTAL(9,C395:C408)</f>
        <v>0</v>
      </c>
      <c r="D409" s="131">
        <f t="shared" si="26"/>
        <v>4854</v>
      </c>
      <c r="E409" s="133">
        <f>SUBTOTAL(9,E395:E408)</f>
        <v>1361</v>
      </c>
      <c r="F409" s="133">
        <f>SUBTOTAL(9,F395:F408)</f>
        <v>1280</v>
      </c>
      <c r="G409" s="133">
        <f>SUBTOTAL(9,G395:G408)</f>
        <v>1063</v>
      </c>
      <c r="H409" s="133">
        <f>SUBTOTAL(9,H395:H408)</f>
        <v>1150</v>
      </c>
    </row>
    <row r="410" spans="1:8" ht="15.75" hidden="1" customHeight="1" outlineLevel="2">
      <c r="B410" s="253" t="s">
        <v>188</v>
      </c>
      <c r="C410" s="254" t="s">
        <v>136</v>
      </c>
      <c r="D410" s="131">
        <v>1006</v>
      </c>
      <c r="E410" s="135">
        <v>225</v>
      </c>
      <c r="F410" s="135">
        <v>256</v>
      </c>
      <c r="G410" s="135">
        <v>139</v>
      </c>
      <c r="H410" s="135">
        <v>386</v>
      </c>
    </row>
    <row r="411" spans="1:8" ht="15.75" hidden="1" customHeight="1" outlineLevel="2">
      <c r="B411" s="253" t="s">
        <v>188</v>
      </c>
      <c r="C411" s="254" t="s">
        <v>137</v>
      </c>
      <c r="D411" s="131">
        <v>4</v>
      </c>
      <c r="E411" s="135"/>
      <c r="F411" s="135"/>
      <c r="G411" s="135"/>
      <c r="H411" s="135">
        <v>4</v>
      </c>
    </row>
    <row r="412" spans="1:8" ht="15.75" hidden="1" customHeight="1" outlineLevel="2">
      <c r="B412" s="253" t="s">
        <v>188</v>
      </c>
      <c r="C412" s="254" t="s">
        <v>138</v>
      </c>
      <c r="D412" s="131">
        <v>289</v>
      </c>
      <c r="E412" s="135">
        <v>81</v>
      </c>
      <c r="F412" s="135">
        <v>88</v>
      </c>
      <c r="G412" s="135">
        <v>82</v>
      </c>
      <c r="H412" s="135">
        <v>38</v>
      </c>
    </row>
    <row r="413" spans="1:8" ht="15.75" hidden="1" customHeight="1" outlineLevel="2">
      <c r="B413" s="253" t="s">
        <v>188</v>
      </c>
      <c r="C413" s="254" t="s">
        <v>139</v>
      </c>
      <c r="D413" s="131">
        <v>131</v>
      </c>
      <c r="E413" s="135">
        <v>5</v>
      </c>
      <c r="F413" s="135">
        <v>7</v>
      </c>
      <c r="G413" s="135">
        <v>5</v>
      </c>
      <c r="H413" s="135">
        <v>114</v>
      </c>
    </row>
    <row r="414" spans="1:8" ht="15.75" hidden="1" customHeight="1" outlineLevel="2">
      <c r="B414" s="253" t="s">
        <v>188</v>
      </c>
      <c r="C414" s="254" t="s">
        <v>140</v>
      </c>
      <c r="D414" s="131">
        <v>4</v>
      </c>
      <c r="E414" s="135"/>
      <c r="F414" s="135"/>
      <c r="G414" s="135"/>
      <c r="H414" s="135">
        <v>4</v>
      </c>
    </row>
    <row r="415" spans="1:8" ht="15.75" hidden="1" customHeight="1" outlineLevel="2">
      <c r="B415" s="253" t="s">
        <v>188</v>
      </c>
      <c r="C415" s="254" t="s">
        <v>141</v>
      </c>
      <c r="D415" s="131">
        <v>60</v>
      </c>
      <c r="E415" s="135"/>
      <c r="F415" s="135"/>
      <c r="G415" s="135">
        <v>32</v>
      </c>
      <c r="H415" s="135">
        <v>28</v>
      </c>
    </row>
    <row r="416" spans="1:8" ht="15.75" hidden="1" customHeight="1" outlineLevel="2">
      <c r="B416" s="253" t="s">
        <v>188</v>
      </c>
      <c r="C416" s="254" t="s">
        <v>142</v>
      </c>
      <c r="D416" s="131">
        <v>463</v>
      </c>
      <c r="E416" s="135">
        <v>96</v>
      </c>
      <c r="F416" s="135">
        <v>145</v>
      </c>
      <c r="G416" s="135">
        <v>132</v>
      </c>
      <c r="H416" s="135">
        <v>90</v>
      </c>
    </row>
    <row r="417" spans="1:8" ht="15.75" hidden="1" customHeight="1" outlineLevel="2">
      <c r="B417" s="253" t="s">
        <v>188</v>
      </c>
      <c r="C417" s="254" t="s">
        <v>143</v>
      </c>
      <c r="D417" s="131">
        <v>4</v>
      </c>
      <c r="E417" s="135"/>
      <c r="F417" s="135"/>
      <c r="G417" s="135"/>
      <c r="H417" s="135">
        <v>4</v>
      </c>
    </row>
    <row r="418" spans="1:8" ht="15.75" hidden="1" customHeight="1" outlineLevel="2">
      <c r="B418" s="253" t="s">
        <v>188</v>
      </c>
      <c r="C418" s="254" t="s">
        <v>144</v>
      </c>
      <c r="D418" s="131">
        <v>635</v>
      </c>
      <c r="E418" s="135">
        <v>127</v>
      </c>
      <c r="F418" s="135">
        <v>184</v>
      </c>
      <c r="G418" s="135">
        <v>188</v>
      </c>
      <c r="H418" s="135">
        <v>136</v>
      </c>
    </row>
    <row r="419" spans="1:8" ht="15.75" hidden="1" customHeight="1" outlineLevel="2">
      <c r="B419" s="253" t="s">
        <v>188</v>
      </c>
      <c r="C419" s="254" t="s">
        <v>145</v>
      </c>
      <c r="D419" s="131"/>
      <c r="E419" s="135"/>
      <c r="F419" s="135"/>
      <c r="G419" s="135"/>
      <c r="H419" s="135"/>
    </row>
    <row r="420" spans="1:8" ht="15.75" hidden="1" customHeight="1" outlineLevel="2">
      <c r="B420" s="253" t="s">
        <v>188</v>
      </c>
      <c r="C420" s="254" t="s">
        <v>146</v>
      </c>
      <c r="D420" s="131"/>
      <c r="E420" s="135"/>
      <c r="F420" s="135"/>
      <c r="G420" s="135"/>
      <c r="H420" s="135"/>
    </row>
    <row r="421" spans="1:8" ht="15.75" hidden="1" customHeight="1" outlineLevel="2">
      <c r="B421" s="253" t="s">
        <v>188</v>
      </c>
      <c r="C421" s="254" t="s">
        <v>147</v>
      </c>
      <c r="D421" s="131">
        <v>398</v>
      </c>
      <c r="E421" s="135">
        <v>87</v>
      </c>
      <c r="F421" s="135"/>
      <c r="G421" s="135">
        <v>0</v>
      </c>
      <c r="H421" s="135">
        <v>311</v>
      </c>
    </row>
    <row r="422" spans="1:8" ht="15.75" hidden="1" customHeight="1" outlineLevel="2">
      <c r="B422" s="253" t="s">
        <v>188</v>
      </c>
      <c r="C422" s="254" t="s">
        <v>148</v>
      </c>
      <c r="D422" s="131"/>
      <c r="E422" s="135"/>
      <c r="F422" s="135"/>
      <c r="G422" s="135"/>
      <c r="H422" s="135"/>
    </row>
    <row r="423" spans="1:8" ht="15.75" hidden="1" customHeight="1" outlineLevel="2">
      <c r="B423" s="253" t="s">
        <v>188</v>
      </c>
      <c r="C423" s="254" t="s">
        <v>149</v>
      </c>
      <c r="D423" s="131">
        <v>228</v>
      </c>
      <c r="E423" s="135">
        <v>46</v>
      </c>
      <c r="F423" s="135">
        <v>60</v>
      </c>
      <c r="G423" s="135">
        <v>22</v>
      </c>
      <c r="H423" s="135">
        <v>100</v>
      </c>
    </row>
    <row r="424" spans="1:8" ht="15.75" customHeight="1" outlineLevel="1" collapsed="1">
      <c r="A424" s="128">
        <v>1</v>
      </c>
      <c r="B424" s="256" t="s">
        <v>189</v>
      </c>
      <c r="C424" s="254">
        <f t="shared" ref="C424:D424" si="27">SUBTOTAL(9,C410:C423)</f>
        <v>0</v>
      </c>
      <c r="D424" s="131">
        <f t="shared" si="27"/>
        <v>3222</v>
      </c>
      <c r="E424" s="136">
        <f>SUBTOTAL(9,E410:E423)</f>
        <v>667</v>
      </c>
      <c r="F424" s="136">
        <f>SUBTOTAL(9,F410:F423)</f>
        <v>740</v>
      </c>
      <c r="G424" s="136">
        <f>SUBTOTAL(9,G410:G423)</f>
        <v>600</v>
      </c>
      <c r="H424" s="136">
        <f>SUBTOTAL(9,H410:H423)</f>
        <v>1215</v>
      </c>
    </row>
    <row r="425" spans="1:8" ht="15.75" hidden="1" customHeight="1" outlineLevel="2">
      <c r="B425" s="253" t="s">
        <v>93</v>
      </c>
      <c r="C425" s="254" t="s">
        <v>136</v>
      </c>
      <c r="D425" s="131">
        <v>2526</v>
      </c>
      <c r="E425" s="132">
        <v>479</v>
      </c>
      <c r="F425" s="132">
        <v>659</v>
      </c>
      <c r="G425" s="132">
        <v>372</v>
      </c>
      <c r="H425" s="132">
        <v>1016</v>
      </c>
    </row>
    <row r="426" spans="1:8" ht="15.75" hidden="1" customHeight="1" outlineLevel="2">
      <c r="B426" s="253" t="s">
        <v>93</v>
      </c>
      <c r="C426" s="254" t="s">
        <v>137</v>
      </c>
      <c r="D426" s="131">
        <v>64</v>
      </c>
      <c r="E426" s="132">
        <v>11</v>
      </c>
      <c r="F426" s="132">
        <v>12</v>
      </c>
      <c r="G426" s="132">
        <v>3</v>
      </c>
      <c r="H426" s="132">
        <v>38</v>
      </c>
    </row>
    <row r="427" spans="1:8" ht="15.75" hidden="1" customHeight="1" outlineLevel="2">
      <c r="B427" s="253" t="s">
        <v>93</v>
      </c>
      <c r="C427" s="254" t="s">
        <v>138</v>
      </c>
      <c r="D427" s="131">
        <v>1284</v>
      </c>
      <c r="E427" s="132">
        <v>233</v>
      </c>
      <c r="F427" s="132">
        <v>299</v>
      </c>
      <c r="G427" s="132">
        <v>190</v>
      </c>
      <c r="H427" s="132">
        <v>562</v>
      </c>
    </row>
    <row r="428" spans="1:8" ht="15.75" hidden="1" customHeight="1" outlineLevel="2">
      <c r="B428" s="253" t="s">
        <v>93</v>
      </c>
      <c r="C428" s="254" t="s">
        <v>139</v>
      </c>
      <c r="D428" s="131"/>
      <c r="E428" s="132"/>
      <c r="F428" s="132"/>
      <c r="G428" s="132"/>
      <c r="H428" s="132"/>
    </row>
    <row r="429" spans="1:8" ht="15.75" hidden="1" customHeight="1" outlineLevel="2">
      <c r="B429" s="253" t="s">
        <v>93</v>
      </c>
      <c r="C429" s="254" t="s">
        <v>140</v>
      </c>
      <c r="D429" s="131"/>
      <c r="E429" s="132"/>
      <c r="F429" s="132"/>
      <c r="G429" s="132"/>
      <c r="H429" s="132"/>
    </row>
    <row r="430" spans="1:8" ht="15.75" hidden="1" customHeight="1" outlineLevel="2">
      <c r="B430" s="253" t="s">
        <v>93</v>
      </c>
      <c r="C430" s="254" t="s">
        <v>141</v>
      </c>
      <c r="D430" s="131"/>
      <c r="E430" s="132"/>
      <c r="F430" s="132"/>
      <c r="G430" s="132"/>
      <c r="H430" s="132"/>
    </row>
    <row r="431" spans="1:8" ht="15.75" hidden="1" customHeight="1" outlineLevel="2">
      <c r="B431" s="253" t="s">
        <v>93</v>
      </c>
      <c r="C431" s="254" t="s">
        <v>142</v>
      </c>
      <c r="D431" s="131">
        <v>1277</v>
      </c>
      <c r="E431" s="132">
        <v>233</v>
      </c>
      <c r="F431" s="132">
        <v>294</v>
      </c>
      <c r="G431" s="132">
        <v>192</v>
      </c>
      <c r="H431" s="132">
        <v>558</v>
      </c>
    </row>
    <row r="432" spans="1:8" ht="15.75" hidden="1" customHeight="1" outlineLevel="2">
      <c r="B432" s="253" t="s">
        <v>93</v>
      </c>
      <c r="C432" s="254" t="s">
        <v>143</v>
      </c>
      <c r="D432" s="131">
        <v>64</v>
      </c>
      <c r="E432" s="132">
        <v>12</v>
      </c>
      <c r="F432" s="132">
        <v>13</v>
      </c>
      <c r="G432" s="132">
        <v>3</v>
      </c>
      <c r="H432" s="132">
        <v>36</v>
      </c>
    </row>
    <row r="433" spans="1:8" ht="15.75" hidden="1" customHeight="1" outlineLevel="2">
      <c r="B433" s="253" t="s">
        <v>93</v>
      </c>
      <c r="C433" s="254" t="s">
        <v>144</v>
      </c>
      <c r="D433" s="131">
        <v>861</v>
      </c>
      <c r="E433" s="132">
        <v>196</v>
      </c>
      <c r="F433" s="132">
        <v>244</v>
      </c>
      <c r="G433" s="132">
        <v>158</v>
      </c>
      <c r="H433" s="132">
        <v>263</v>
      </c>
    </row>
    <row r="434" spans="1:8" ht="15.75" hidden="1" customHeight="1" outlineLevel="2">
      <c r="B434" s="253" t="s">
        <v>93</v>
      </c>
      <c r="C434" s="254" t="s">
        <v>145</v>
      </c>
      <c r="D434" s="131">
        <v>645</v>
      </c>
      <c r="E434" s="132">
        <v>144</v>
      </c>
      <c r="F434" s="132">
        <v>186</v>
      </c>
      <c r="G434" s="132">
        <v>102</v>
      </c>
      <c r="H434" s="132">
        <v>213</v>
      </c>
    </row>
    <row r="435" spans="1:8" ht="15.75" hidden="1" customHeight="1" outlineLevel="2">
      <c r="B435" s="253" t="s">
        <v>93</v>
      </c>
      <c r="C435" s="254" t="s">
        <v>146</v>
      </c>
      <c r="D435" s="131"/>
      <c r="E435" s="132"/>
      <c r="F435" s="132"/>
      <c r="G435" s="132"/>
      <c r="H435" s="132"/>
    </row>
    <row r="436" spans="1:8" ht="15.75" hidden="1" customHeight="1" outlineLevel="2">
      <c r="B436" s="253" t="s">
        <v>93</v>
      </c>
      <c r="C436" s="254" t="s">
        <v>147</v>
      </c>
      <c r="D436" s="131"/>
      <c r="E436" s="132"/>
      <c r="F436" s="132"/>
      <c r="G436" s="132"/>
      <c r="H436" s="132"/>
    </row>
    <row r="437" spans="1:8" ht="15.75" hidden="1" customHeight="1" outlineLevel="2">
      <c r="B437" s="253" t="s">
        <v>93</v>
      </c>
      <c r="C437" s="254" t="s">
        <v>148</v>
      </c>
      <c r="D437" s="131"/>
      <c r="E437" s="132"/>
      <c r="F437" s="132"/>
      <c r="G437" s="132"/>
      <c r="H437" s="132"/>
    </row>
    <row r="438" spans="1:8" ht="15.75" hidden="1" customHeight="1" outlineLevel="2">
      <c r="B438" s="253" t="s">
        <v>93</v>
      </c>
      <c r="C438" s="254" t="s">
        <v>149</v>
      </c>
      <c r="D438" s="131"/>
      <c r="E438" s="132"/>
      <c r="F438" s="132"/>
      <c r="G438" s="132"/>
      <c r="H438" s="132"/>
    </row>
    <row r="439" spans="1:8" ht="15.75" customHeight="1" outlineLevel="1" collapsed="1">
      <c r="A439" s="128">
        <v>1</v>
      </c>
      <c r="B439" s="256" t="s">
        <v>190</v>
      </c>
      <c r="C439" s="254">
        <f t="shared" ref="C439:D439" si="28">SUBTOTAL(9,C425:C438)</f>
        <v>0</v>
      </c>
      <c r="D439" s="131">
        <f t="shared" si="28"/>
        <v>6721</v>
      </c>
      <c r="E439" s="133">
        <f>SUBTOTAL(9,E425:E438)</f>
        <v>1308</v>
      </c>
      <c r="F439" s="133">
        <f>SUBTOTAL(9,F425:F438)</f>
        <v>1707</v>
      </c>
      <c r="G439" s="133">
        <f>SUBTOTAL(9,G425:G438)</f>
        <v>1020</v>
      </c>
      <c r="H439" s="133">
        <f>SUBTOTAL(9,H425:H438)</f>
        <v>2686</v>
      </c>
    </row>
    <row r="440" spans="1:8" ht="15.75" hidden="1" customHeight="1" outlineLevel="2">
      <c r="B440" s="253" t="s">
        <v>191</v>
      </c>
      <c r="C440" s="254" t="s">
        <v>136</v>
      </c>
      <c r="D440" s="131">
        <v>2713</v>
      </c>
      <c r="E440" s="132">
        <v>409</v>
      </c>
      <c r="F440" s="132">
        <v>418</v>
      </c>
      <c r="G440" s="132">
        <v>334</v>
      </c>
      <c r="H440" s="132">
        <v>1552</v>
      </c>
    </row>
    <row r="441" spans="1:8" ht="15.75" hidden="1" customHeight="1" outlineLevel="2">
      <c r="B441" s="253" t="s">
        <v>191</v>
      </c>
      <c r="C441" s="254" t="s">
        <v>137</v>
      </c>
      <c r="D441" s="131">
        <v>3</v>
      </c>
      <c r="E441" s="132"/>
      <c r="F441" s="132">
        <v>1</v>
      </c>
      <c r="G441" s="132"/>
      <c r="H441" s="132">
        <v>2</v>
      </c>
    </row>
    <row r="442" spans="1:8" ht="15.75" hidden="1" customHeight="1" outlineLevel="2">
      <c r="B442" s="253" t="s">
        <v>191</v>
      </c>
      <c r="C442" s="254" t="s">
        <v>138</v>
      </c>
      <c r="D442" s="131">
        <v>4</v>
      </c>
      <c r="E442" s="132">
        <v>1</v>
      </c>
      <c r="F442" s="132"/>
      <c r="G442" s="132"/>
      <c r="H442" s="132">
        <v>3</v>
      </c>
    </row>
    <row r="443" spans="1:8" ht="15.75" hidden="1" customHeight="1" outlineLevel="2">
      <c r="B443" s="253" t="s">
        <v>191</v>
      </c>
      <c r="C443" s="254" t="s">
        <v>139</v>
      </c>
      <c r="D443" s="131">
        <v>2</v>
      </c>
      <c r="E443" s="132"/>
      <c r="F443" s="132">
        <v>2</v>
      </c>
      <c r="G443" s="132"/>
      <c r="H443" s="132"/>
    </row>
    <row r="444" spans="1:8" ht="15.75" hidden="1" customHeight="1" outlineLevel="2">
      <c r="B444" s="253" t="s">
        <v>191</v>
      </c>
      <c r="C444" s="254" t="s">
        <v>140</v>
      </c>
      <c r="D444" s="131">
        <v>20</v>
      </c>
      <c r="E444" s="132">
        <v>2</v>
      </c>
      <c r="F444" s="132">
        <v>3</v>
      </c>
      <c r="G444" s="132">
        <v>5</v>
      </c>
      <c r="H444" s="132">
        <v>10</v>
      </c>
    </row>
    <row r="445" spans="1:8" ht="15.75" hidden="1" customHeight="1" outlineLevel="2">
      <c r="B445" s="253" t="s">
        <v>191</v>
      </c>
      <c r="C445" s="254" t="s">
        <v>141</v>
      </c>
      <c r="D445" s="131">
        <v>325</v>
      </c>
      <c r="E445" s="132"/>
      <c r="F445" s="132">
        <v>2</v>
      </c>
      <c r="G445" s="132">
        <v>0</v>
      </c>
      <c r="H445" s="132">
        <v>323</v>
      </c>
    </row>
    <row r="446" spans="1:8" ht="15.75" hidden="1" customHeight="1" outlineLevel="2">
      <c r="B446" s="253" t="s">
        <v>191</v>
      </c>
      <c r="C446" s="254" t="s">
        <v>142</v>
      </c>
      <c r="D446" s="131">
        <v>347</v>
      </c>
      <c r="E446" s="132">
        <v>35</v>
      </c>
      <c r="F446" s="132">
        <v>112</v>
      </c>
      <c r="G446" s="132">
        <v>87</v>
      </c>
      <c r="H446" s="132">
        <v>113</v>
      </c>
    </row>
    <row r="447" spans="1:8" ht="15.75" hidden="1" customHeight="1" outlineLevel="2">
      <c r="B447" s="253" t="s">
        <v>191</v>
      </c>
      <c r="C447" s="254" t="s">
        <v>143</v>
      </c>
      <c r="D447" s="131">
        <v>24</v>
      </c>
      <c r="E447" s="132">
        <v>6</v>
      </c>
      <c r="F447" s="132">
        <v>2</v>
      </c>
      <c r="G447" s="132">
        <v>5</v>
      </c>
      <c r="H447" s="132">
        <v>11</v>
      </c>
    </row>
    <row r="448" spans="1:8" ht="15.75" hidden="1" customHeight="1" outlineLevel="2">
      <c r="B448" s="253" t="s">
        <v>191</v>
      </c>
      <c r="C448" s="254" t="s">
        <v>144</v>
      </c>
      <c r="D448" s="131">
        <v>1553</v>
      </c>
      <c r="E448" s="132">
        <v>141</v>
      </c>
      <c r="F448" s="132">
        <v>172</v>
      </c>
      <c r="G448" s="132">
        <v>94</v>
      </c>
      <c r="H448" s="132">
        <v>1146</v>
      </c>
    </row>
    <row r="449" spans="1:8" ht="15.75" hidden="1" customHeight="1" outlineLevel="2">
      <c r="B449" s="253" t="s">
        <v>191</v>
      </c>
      <c r="C449" s="254" t="s">
        <v>145</v>
      </c>
      <c r="D449" s="131">
        <v>18</v>
      </c>
      <c r="E449" s="132"/>
      <c r="F449" s="132">
        <v>3</v>
      </c>
      <c r="G449" s="132">
        <v>0</v>
      </c>
      <c r="H449" s="132">
        <v>15</v>
      </c>
    </row>
    <row r="450" spans="1:8" ht="15.75" hidden="1" customHeight="1" outlineLevel="2">
      <c r="B450" s="253" t="s">
        <v>191</v>
      </c>
      <c r="C450" s="254" t="s">
        <v>146</v>
      </c>
      <c r="D450" s="131"/>
      <c r="E450" s="132"/>
      <c r="F450" s="132"/>
      <c r="G450" s="132"/>
      <c r="H450" s="132"/>
    </row>
    <row r="451" spans="1:8" ht="15.75" hidden="1" customHeight="1" outlineLevel="2">
      <c r="B451" s="253" t="s">
        <v>191</v>
      </c>
      <c r="C451" s="254" t="s">
        <v>147</v>
      </c>
      <c r="D451" s="131">
        <v>562</v>
      </c>
      <c r="E451" s="132">
        <v>146</v>
      </c>
      <c r="F451" s="132">
        <v>104</v>
      </c>
      <c r="G451" s="132">
        <v>159</v>
      </c>
      <c r="H451" s="132">
        <v>153</v>
      </c>
    </row>
    <row r="452" spans="1:8" ht="15.75" hidden="1" customHeight="1" outlineLevel="2">
      <c r="B452" s="253" t="s">
        <v>191</v>
      </c>
      <c r="C452" s="254" t="s">
        <v>148</v>
      </c>
      <c r="D452" s="131"/>
      <c r="E452" s="132"/>
      <c r="F452" s="132"/>
      <c r="G452" s="132"/>
      <c r="H452" s="132"/>
    </row>
    <row r="453" spans="1:8" ht="15.75" hidden="1" customHeight="1" outlineLevel="2">
      <c r="B453" s="253" t="s">
        <v>191</v>
      </c>
      <c r="C453" s="254" t="s">
        <v>149</v>
      </c>
      <c r="D453" s="131"/>
      <c r="E453" s="132"/>
      <c r="F453" s="132"/>
      <c r="G453" s="132"/>
      <c r="H453" s="132"/>
    </row>
    <row r="454" spans="1:8" ht="15.75" customHeight="1" outlineLevel="1" collapsed="1">
      <c r="A454" s="128">
        <v>1</v>
      </c>
      <c r="B454" s="256" t="s">
        <v>192</v>
      </c>
      <c r="C454" s="254">
        <f t="shared" ref="C454:D454" si="29">SUBTOTAL(9,C440:C453)</f>
        <v>0</v>
      </c>
      <c r="D454" s="131">
        <f t="shared" si="29"/>
        <v>5571</v>
      </c>
      <c r="E454" s="133">
        <f>SUBTOTAL(9,E440:E453)</f>
        <v>740</v>
      </c>
      <c r="F454" s="133">
        <f>SUBTOTAL(9,F440:F453)</f>
        <v>819</v>
      </c>
      <c r="G454" s="133">
        <f>SUBTOTAL(9,G440:G453)</f>
        <v>684</v>
      </c>
      <c r="H454" s="133">
        <f>SUBTOTAL(9,H440:H453)</f>
        <v>3328</v>
      </c>
    </row>
    <row r="455" spans="1:8" ht="15.75" hidden="1" customHeight="1" outlineLevel="2">
      <c r="B455" s="253" t="s">
        <v>193</v>
      </c>
      <c r="C455" s="254" t="s">
        <v>136</v>
      </c>
      <c r="D455" s="131">
        <v>448</v>
      </c>
      <c r="E455" s="132">
        <v>86</v>
      </c>
      <c r="F455" s="132">
        <v>151</v>
      </c>
      <c r="G455" s="132">
        <v>87</v>
      </c>
      <c r="H455" s="132">
        <v>124</v>
      </c>
    </row>
    <row r="456" spans="1:8" ht="15.75" hidden="1" customHeight="1" outlineLevel="2">
      <c r="B456" s="253" t="s">
        <v>193</v>
      </c>
      <c r="C456" s="254" t="s">
        <v>137</v>
      </c>
      <c r="D456" s="131">
        <v>1</v>
      </c>
      <c r="E456" s="132">
        <v>1</v>
      </c>
      <c r="F456" s="132"/>
      <c r="G456" s="132"/>
      <c r="H456" s="132"/>
    </row>
    <row r="457" spans="1:8" ht="15.75" hidden="1" customHeight="1" outlineLevel="2">
      <c r="B457" s="253" t="s">
        <v>193</v>
      </c>
      <c r="C457" s="254" t="s">
        <v>138</v>
      </c>
      <c r="D457" s="131">
        <v>116</v>
      </c>
      <c r="E457" s="132">
        <v>26</v>
      </c>
      <c r="F457" s="132">
        <v>38</v>
      </c>
      <c r="G457" s="132">
        <v>27</v>
      </c>
      <c r="H457" s="132">
        <v>25</v>
      </c>
    </row>
    <row r="458" spans="1:8" ht="15.75" hidden="1" customHeight="1" outlineLevel="2">
      <c r="B458" s="253" t="s">
        <v>193</v>
      </c>
      <c r="C458" s="254" t="s">
        <v>139</v>
      </c>
      <c r="D458" s="131"/>
      <c r="E458" s="132"/>
      <c r="F458" s="132"/>
      <c r="G458" s="132"/>
      <c r="H458" s="132"/>
    </row>
    <row r="459" spans="1:8" ht="15.75" hidden="1" customHeight="1" outlineLevel="2">
      <c r="B459" s="253" t="s">
        <v>193</v>
      </c>
      <c r="C459" s="254" t="s">
        <v>140</v>
      </c>
      <c r="D459" s="131"/>
      <c r="E459" s="132"/>
      <c r="F459" s="132"/>
      <c r="G459" s="132"/>
      <c r="H459" s="132"/>
    </row>
    <row r="460" spans="1:8" ht="15.75" hidden="1" customHeight="1" outlineLevel="2">
      <c r="B460" s="253" t="s">
        <v>193</v>
      </c>
      <c r="C460" s="254" t="s">
        <v>141</v>
      </c>
      <c r="D460" s="131"/>
      <c r="E460" s="132"/>
      <c r="F460" s="132"/>
      <c r="G460" s="132"/>
      <c r="H460" s="132"/>
    </row>
    <row r="461" spans="1:8" ht="15.75" hidden="1" customHeight="1" outlineLevel="2">
      <c r="B461" s="253" t="s">
        <v>193</v>
      </c>
      <c r="C461" s="254" t="s">
        <v>142</v>
      </c>
      <c r="D461" s="131">
        <v>94</v>
      </c>
      <c r="E461" s="132">
        <v>27</v>
      </c>
      <c r="F461" s="132">
        <v>39</v>
      </c>
      <c r="G461" s="132">
        <v>28</v>
      </c>
      <c r="H461" s="132"/>
    </row>
    <row r="462" spans="1:8" ht="15.75" hidden="1" customHeight="1" outlineLevel="2">
      <c r="B462" s="253" t="s">
        <v>193</v>
      </c>
      <c r="C462" s="254" t="s">
        <v>143</v>
      </c>
      <c r="D462" s="131">
        <v>1</v>
      </c>
      <c r="E462" s="132">
        <v>1</v>
      </c>
      <c r="F462" s="132"/>
      <c r="G462" s="132"/>
      <c r="H462" s="132"/>
    </row>
    <row r="463" spans="1:8" ht="15.75" hidden="1" customHeight="1" outlineLevel="2">
      <c r="B463" s="253" t="s">
        <v>193</v>
      </c>
      <c r="C463" s="254" t="s">
        <v>144</v>
      </c>
      <c r="D463" s="131">
        <v>86</v>
      </c>
      <c r="E463" s="132">
        <v>29</v>
      </c>
      <c r="F463" s="132">
        <v>19</v>
      </c>
      <c r="G463" s="132">
        <v>13</v>
      </c>
      <c r="H463" s="132">
        <v>25</v>
      </c>
    </row>
    <row r="464" spans="1:8" ht="15.75" hidden="1" customHeight="1" outlineLevel="2">
      <c r="B464" s="253" t="s">
        <v>193</v>
      </c>
      <c r="C464" s="254" t="s">
        <v>145</v>
      </c>
      <c r="D464" s="131"/>
      <c r="E464" s="132"/>
      <c r="F464" s="132"/>
      <c r="G464" s="132"/>
      <c r="H464" s="132"/>
    </row>
    <row r="465" spans="1:8" ht="15.75" hidden="1" customHeight="1" outlineLevel="2">
      <c r="B465" s="253" t="s">
        <v>193</v>
      </c>
      <c r="C465" s="254" t="s">
        <v>146</v>
      </c>
      <c r="D465" s="131">
        <v>2</v>
      </c>
      <c r="E465" s="132"/>
      <c r="F465" s="132"/>
      <c r="G465" s="132">
        <v>0</v>
      </c>
      <c r="H465" s="132">
        <v>2</v>
      </c>
    </row>
    <row r="466" spans="1:8" ht="15.75" hidden="1" customHeight="1" outlineLevel="2">
      <c r="B466" s="253" t="s">
        <v>193</v>
      </c>
      <c r="C466" s="254" t="s">
        <v>147</v>
      </c>
      <c r="D466" s="131">
        <v>40</v>
      </c>
      <c r="E466" s="132"/>
      <c r="F466" s="132"/>
      <c r="G466" s="132">
        <v>0</v>
      </c>
      <c r="H466" s="132">
        <v>40</v>
      </c>
    </row>
    <row r="467" spans="1:8" ht="15.75" hidden="1" customHeight="1" outlineLevel="2">
      <c r="B467" s="253" t="s">
        <v>193</v>
      </c>
      <c r="C467" s="254" t="s">
        <v>148</v>
      </c>
      <c r="D467" s="131"/>
      <c r="E467" s="132"/>
      <c r="F467" s="132"/>
      <c r="G467" s="132"/>
      <c r="H467" s="132"/>
    </row>
    <row r="468" spans="1:8" ht="15.75" hidden="1" customHeight="1" outlineLevel="2">
      <c r="B468" s="253" t="s">
        <v>193</v>
      </c>
      <c r="C468" s="254" t="s">
        <v>149</v>
      </c>
      <c r="D468" s="131"/>
      <c r="E468" s="132"/>
      <c r="F468" s="132"/>
      <c r="G468" s="132"/>
      <c r="H468" s="132"/>
    </row>
    <row r="469" spans="1:8" ht="15.75" customHeight="1" outlineLevel="1" collapsed="1">
      <c r="A469" s="128">
        <v>1</v>
      </c>
      <c r="B469" s="256" t="s">
        <v>194</v>
      </c>
      <c r="C469" s="254">
        <f t="shared" ref="C469:D469" si="30">SUBTOTAL(9,C455:C468)</f>
        <v>0</v>
      </c>
      <c r="D469" s="131">
        <f t="shared" si="30"/>
        <v>788</v>
      </c>
      <c r="E469" s="133">
        <f>SUBTOTAL(9,E455:E468)</f>
        <v>170</v>
      </c>
      <c r="F469" s="133">
        <f>SUBTOTAL(9,F455:F468)</f>
        <v>247</v>
      </c>
      <c r="G469" s="133">
        <f>SUBTOTAL(9,G455:G468)</f>
        <v>155</v>
      </c>
      <c r="H469" s="133">
        <f>SUBTOTAL(9,H455:H468)</f>
        <v>216</v>
      </c>
    </row>
    <row r="470" spans="1:8" ht="15.75" hidden="1" customHeight="1" outlineLevel="2">
      <c r="B470" s="253" t="s">
        <v>96</v>
      </c>
      <c r="C470" s="254" t="s">
        <v>136</v>
      </c>
      <c r="D470" s="131">
        <v>543</v>
      </c>
      <c r="E470" s="132">
        <v>356</v>
      </c>
      <c r="F470" s="137">
        <v>187</v>
      </c>
      <c r="G470" s="132">
        <v>0</v>
      </c>
      <c r="H470" s="132">
        <v>0</v>
      </c>
    </row>
    <row r="471" spans="1:8" ht="15.75" hidden="1" customHeight="1" outlineLevel="2">
      <c r="B471" s="253" t="s">
        <v>96</v>
      </c>
      <c r="C471" s="254" t="s">
        <v>137</v>
      </c>
      <c r="D471" s="131"/>
      <c r="E471" s="132"/>
      <c r="F471" s="132"/>
      <c r="G471" s="132"/>
      <c r="H471" s="132"/>
    </row>
    <row r="472" spans="1:8" ht="15.75" hidden="1" customHeight="1" outlineLevel="2">
      <c r="B472" s="253" t="s">
        <v>96</v>
      </c>
      <c r="C472" s="254" t="s">
        <v>138</v>
      </c>
      <c r="D472" s="131"/>
      <c r="E472" s="132"/>
      <c r="F472" s="132"/>
      <c r="G472" s="132"/>
      <c r="H472" s="132"/>
    </row>
    <row r="473" spans="1:8" ht="15.75" hidden="1" customHeight="1" outlineLevel="2">
      <c r="B473" s="253" t="s">
        <v>96</v>
      </c>
      <c r="C473" s="254" t="s">
        <v>139</v>
      </c>
      <c r="D473" s="131"/>
      <c r="E473" s="132"/>
      <c r="F473" s="132"/>
      <c r="G473" s="132"/>
      <c r="H473" s="132"/>
    </row>
    <row r="474" spans="1:8" ht="15.75" hidden="1" customHeight="1" outlineLevel="2">
      <c r="B474" s="253" t="s">
        <v>96</v>
      </c>
      <c r="C474" s="254" t="s">
        <v>140</v>
      </c>
      <c r="D474" s="131"/>
      <c r="E474" s="132"/>
      <c r="F474" s="132"/>
      <c r="G474" s="132"/>
      <c r="H474" s="132"/>
    </row>
    <row r="475" spans="1:8" ht="15.75" hidden="1" customHeight="1" outlineLevel="2">
      <c r="B475" s="253" t="s">
        <v>96</v>
      </c>
      <c r="C475" s="254" t="s">
        <v>141</v>
      </c>
      <c r="D475" s="131"/>
      <c r="E475" s="132"/>
      <c r="F475" s="132"/>
      <c r="G475" s="132"/>
      <c r="H475" s="132"/>
    </row>
    <row r="476" spans="1:8" ht="15.75" hidden="1" customHeight="1" outlineLevel="2">
      <c r="B476" s="253" t="s">
        <v>96</v>
      </c>
      <c r="C476" s="254" t="s">
        <v>142</v>
      </c>
      <c r="D476" s="131"/>
      <c r="E476" s="132"/>
      <c r="F476" s="132"/>
      <c r="G476" s="132"/>
      <c r="H476" s="132"/>
    </row>
    <row r="477" spans="1:8" ht="15.75" hidden="1" customHeight="1" outlineLevel="2">
      <c r="B477" s="253" t="s">
        <v>96</v>
      </c>
      <c r="C477" s="254" t="s">
        <v>143</v>
      </c>
      <c r="D477" s="131"/>
      <c r="E477" s="132"/>
      <c r="F477" s="132"/>
      <c r="G477" s="132"/>
      <c r="H477" s="132"/>
    </row>
    <row r="478" spans="1:8" ht="15.75" hidden="1" customHeight="1" outlineLevel="2">
      <c r="B478" s="253" t="s">
        <v>96</v>
      </c>
      <c r="C478" s="254" t="s">
        <v>144</v>
      </c>
      <c r="D478" s="131"/>
      <c r="E478" s="132"/>
      <c r="F478" s="132"/>
      <c r="G478" s="132"/>
      <c r="H478" s="132"/>
    </row>
    <row r="479" spans="1:8" ht="15.75" hidden="1" customHeight="1" outlineLevel="2">
      <c r="B479" s="253" t="s">
        <v>96</v>
      </c>
      <c r="C479" s="254" t="s">
        <v>145</v>
      </c>
      <c r="D479" s="131"/>
      <c r="E479" s="132"/>
      <c r="F479" s="132"/>
      <c r="G479" s="132"/>
      <c r="H479" s="132"/>
    </row>
    <row r="480" spans="1:8" ht="15.75" hidden="1" customHeight="1" outlineLevel="2">
      <c r="B480" s="253" t="s">
        <v>96</v>
      </c>
      <c r="C480" s="254" t="s">
        <v>146</v>
      </c>
      <c r="D480" s="131"/>
      <c r="E480" s="132"/>
      <c r="F480" s="132"/>
      <c r="G480" s="132"/>
      <c r="H480" s="132"/>
    </row>
    <row r="481" spans="1:8" ht="15.75" hidden="1" customHeight="1" outlineLevel="2">
      <c r="B481" s="253" t="s">
        <v>96</v>
      </c>
      <c r="C481" s="254" t="s">
        <v>147</v>
      </c>
      <c r="D481" s="131"/>
      <c r="E481" s="132"/>
      <c r="F481" s="132"/>
      <c r="G481" s="132"/>
      <c r="H481" s="132"/>
    </row>
    <row r="482" spans="1:8" ht="15.75" hidden="1" customHeight="1" outlineLevel="2">
      <c r="B482" s="253" t="s">
        <v>96</v>
      </c>
      <c r="C482" s="254" t="s">
        <v>148</v>
      </c>
      <c r="D482" s="131"/>
      <c r="E482" s="132"/>
      <c r="F482" s="132"/>
      <c r="G482" s="132"/>
      <c r="H482" s="132"/>
    </row>
    <row r="483" spans="1:8" ht="15.75" hidden="1" customHeight="1" outlineLevel="2">
      <c r="B483" s="253" t="s">
        <v>96</v>
      </c>
      <c r="C483" s="254" t="s">
        <v>149</v>
      </c>
      <c r="D483" s="131"/>
      <c r="E483" s="132"/>
      <c r="F483" s="132"/>
      <c r="G483" s="132"/>
      <c r="H483" s="132"/>
    </row>
    <row r="484" spans="1:8" ht="15.75" customHeight="1" outlineLevel="1" collapsed="1">
      <c r="A484" s="128">
        <v>1</v>
      </c>
      <c r="B484" s="256" t="s">
        <v>195</v>
      </c>
      <c r="C484" s="254">
        <f t="shared" ref="C484:D484" si="31">SUBTOTAL(9,C470:C483)</f>
        <v>0</v>
      </c>
      <c r="D484" s="131">
        <f t="shared" si="31"/>
        <v>543</v>
      </c>
      <c r="E484" s="133">
        <f>SUBTOTAL(9,E470:E483)</f>
        <v>356</v>
      </c>
      <c r="F484" s="136">
        <f>SUBTOTAL(9,F470:F483)</f>
        <v>187</v>
      </c>
      <c r="G484" s="133">
        <f>SUBTOTAL(9,G470:G483)</f>
        <v>0</v>
      </c>
      <c r="H484" s="133">
        <f>SUBTOTAL(9,H470:H483)</f>
        <v>0</v>
      </c>
    </row>
    <row r="485" spans="1:8" ht="15.75" hidden="1" customHeight="1" outlineLevel="2">
      <c r="B485" s="253" t="s">
        <v>196</v>
      </c>
      <c r="C485" s="254" t="s">
        <v>136</v>
      </c>
      <c r="D485" s="131">
        <v>488</v>
      </c>
      <c r="E485" s="135">
        <v>115</v>
      </c>
      <c r="F485" s="132">
        <v>118</v>
      </c>
      <c r="G485" s="132">
        <v>124</v>
      </c>
      <c r="H485" s="132">
        <v>131</v>
      </c>
    </row>
    <row r="486" spans="1:8" ht="15.75" hidden="1" customHeight="1" outlineLevel="2">
      <c r="B486" s="253" t="s">
        <v>196</v>
      </c>
      <c r="C486" s="254" t="s">
        <v>137</v>
      </c>
      <c r="D486" s="131">
        <v>4</v>
      </c>
      <c r="E486" s="132"/>
      <c r="F486" s="132">
        <v>3</v>
      </c>
      <c r="G486" s="132">
        <v>1</v>
      </c>
      <c r="H486" s="132"/>
    </row>
    <row r="487" spans="1:8" ht="15.75" hidden="1" customHeight="1" outlineLevel="2">
      <c r="B487" s="253" t="s">
        <v>196</v>
      </c>
      <c r="C487" s="254" t="s">
        <v>138</v>
      </c>
      <c r="D487" s="131">
        <v>47</v>
      </c>
      <c r="E487" s="132">
        <v>8</v>
      </c>
      <c r="F487" s="132">
        <v>17</v>
      </c>
      <c r="G487" s="132">
        <v>16</v>
      </c>
      <c r="H487" s="132">
        <v>6</v>
      </c>
    </row>
    <row r="488" spans="1:8" ht="15.75" hidden="1" customHeight="1" outlineLevel="2">
      <c r="B488" s="253" t="s">
        <v>196</v>
      </c>
      <c r="C488" s="254" t="s">
        <v>139</v>
      </c>
      <c r="D488" s="131"/>
      <c r="E488" s="132"/>
      <c r="F488" s="132"/>
      <c r="G488" s="132"/>
      <c r="H488" s="132"/>
    </row>
    <row r="489" spans="1:8" ht="15.75" hidden="1" customHeight="1" outlineLevel="2">
      <c r="B489" s="253" t="s">
        <v>196</v>
      </c>
      <c r="C489" s="254" t="s">
        <v>140</v>
      </c>
      <c r="D489" s="131"/>
      <c r="E489" s="132"/>
      <c r="F489" s="132"/>
      <c r="G489" s="132"/>
      <c r="H489" s="132"/>
    </row>
    <row r="490" spans="1:8" ht="15.75" hidden="1" customHeight="1" outlineLevel="2">
      <c r="B490" s="253" t="s">
        <v>196</v>
      </c>
      <c r="C490" s="254" t="s">
        <v>141</v>
      </c>
      <c r="D490" s="131"/>
      <c r="E490" s="132"/>
      <c r="F490" s="132"/>
      <c r="G490" s="132"/>
      <c r="H490" s="132"/>
    </row>
    <row r="491" spans="1:8" ht="15.75" hidden="1" customHeight="1" outlineLevel="2">
      <c r="B491" s="253" t="s">
        <v>196</v>
      </c>
      <c r="C491" s="254" t="s">
        <v>142</v>
      </c>
      <c r="D491" s="131">
        <v>252</v>
      </c>
      <c r="E491" s="132">
        <v>46</v>
      </c>
      <c r="F491" s="132">
        <v>84</v>
      </c>
      <c r="G491" s="132">
        <v>71</v>
      </c>
      <c r="H491" s="132">
        <v>51</v>
      </c>
    </row>
    <row r="492" spans="1:8" ht="15.75" hidden="1" customHeight="1" outlineLevel="2">
      <c r="B492" s="253" t="s">
        <v>196</v>
      </c>
      <c r="C492" s="254" t="s">
        <v>143</v>
      </c>
      <c r="D492" s="131">
        <v>6</v>
      </c>
      <c r="E492" s="132"/>
      <c r="F492" s="132">
        <v>3</v>
      </c>
      <c r="G492" s="132">
        <v>2</v>
      </c>
      <c r="H492" s="132">
        <v>1</v>
      </c>
    </row>
    <row r="493" spans="1:8" ht="15.75" hidden="1" customHeight="1" outlineLevel="2">
      <c r="B493" s="253" t="s">
        <v>196</v>
      </c>
      <c r="C493" s="254" t="s">
        <v>144</v>
      </c>
      <c r="D493" s="131">
        <v>536</v>
      </c>
      <c r="E493" s="132">
        <v>161</v>
      </c>
      <c r="F493" s="132">
        <v>153</v>
      </c>
      <c r="G493" s="132">
        <v>113</v>
      </c>
      <c r="H493" s="132">
        <v>109</v>
      </c>
    </row>
    <row r="494" spans="1:8" ht="15.75" hidden="1" customHeight="1" outlineLevel="2">
      <c r="B494" s="253" t="s">
        <v>196</v>
      </c>
      <c r="C494" s="254" t="s">
        <v>145</v>
      </c>
      <c r="D494" s="131"/>
      <c r="E494" s="132"/>
      <c r="F494" s="132"/>
      <c r="G494" s="132"/>
      <c r="H494" s="132"/>
    </row>
    <row r="495" spans="1:8" ht="15.75" hidden="1" customHeight="1" outlineLevel="2">
      <c r="B495" s="253" t="s">
        <v>196</v>
      </c>
      <c r="C495" s="254" t="s">
        <v>146</v>
      </c>
      <c r="D495" s="131"/>
      <c r="E495" s="132"/>
      <c r="F495" s="132"/>
      <c r="G495" s="132"/>
      <c r="H495" s="132"/>
    </row>
    <row r="496" spans="1:8" ht="15.75" hidden="1" customHeight="1" outlineLevel="2">
      <c r="B496" s="253" t="s">
        <v>196</v>
      </c>
      <c r="C496" s="254" t="s">
        <v>147</v>
      </c>
      <c r="D496" s="131"/>
      <c r="E496" s="132"/>
      <c r="F496" s="132"/>
      <c r="G496" s="132"/>
      <c r="H496" s="132"/>
    </row>
    <row r="497" spans="1:8" ht="15.75" hidden="1" customHeight="1" outlineLevel="2">
      <c r="B497" s="253" t="s">
        <v>196</v>
      </c>
      <c r="C497" s="254" t="s">
        <v>148</v>
      </c>
      <c r="D497" s="131"/>
      <c r="E497" s="132"/>
      <c r="F497" s="132"/>
      <c r="G497" s="132"/>
      <c r="H497" s="132"/>
    </row>
    <row r="498" spans="1:8" ht="15.75" hidden="1" customHeight="1" outlineLevel="2">
      <c r="B498" s="253" t="s">
        <v>196</v>
      </c>
      <c r="C498" s="254" t="s">
        <v>149</v>
      </c>
      <c r="D498" s="131"/>
      <c r="E498" s="132"/>
      <c r="F498" s="132"/>
      <c r="G498" s="132"/>
      <c r="H498" s="132"/>
    </row>
    <row r="499" spans="1:8" ht="15.75" customHeight="1" outlineLevel="1" collapsed="1">
      <c r="A499" s="128">
        <v>1</v>
      </c>
      <c r="B499" s="256" t="s">
        <v>197</v>
      </c>
      <c r="C499" s="254">
        <f t="shared" ref="C499:D499" si="32">SUBTOTAL(9,C485:C498)</f>
        <v>0</v>
      </c>
      <c r="D499" s="131">
        <f t="shared" si="32"/>
        <v>1333</v>
      </c>
      <c r="E499" s="133">
        <f>SUBTOTAL(9,E485:E498)</f>
        <v>330</v>
      </c>
      <c r="F499" s="133">
        <f>SUBTOTAL(9,F485:F498)</f>
        <v>378</v>
      </c>
      <c r="G499" s="133">
        <f>SUBTOTAL(9,G485:G498)</f>
        <v>327</v>
      </c>
      <c r="H499" s="133">
        <f>SUBTOTAL(9,H485:H498)</f>
        <v>298</v>
      </c>
    </row>
    <row r="500" spans="1:8" ht="15.75" hidden="1" customHeight="1" outlineLevel="2">
      <c r="B500" s="253" t="s">
        <v>198</v>
      </c>
      <c r="C500" s="254" t="s">
        <v>136</v>
      </c>
      <c r="D500" s="131">
        <v>885</v>
      </c>
      <c r="E500" s="132">
        <v>137</v>
      </c>
      <c r="F500" s="132">
        <v>277</v>
      </c>
      <c r="G500" s="132">
        <v>166</v>
      </c>
      <c r="H500" s="132">
        <v>305</v>
      </c>
    </row>
    <row r="501" spans="1:8" ht="15.75" hidden="1" customHeight="1" outlineLevel="2">
      <c r="B501" s="253" t="s">
        <v>198</v>
      </c>
      <c r="C501" s="254" t="s">
        <v>137</v>
      </c>
      <c r="D501" s="131"/>
      <c r="E501" s="132"/>
      <c r="F501" s="132"/>
      <c r="G501" s="132"/>
      <c r="H501" s="132"/>
    </row>
    <row r="502" spans="1:8" ht="15.75" hidden="1" customHeight="1" outlineLevel="2">
      <c r="B502" s="253" t="s">
        <v>198</v>
      </c>
      <c r="C502" s="254" t="s">
        <v>138</v>
      </c>
      <c r="D502" s="131">
        <v>6</v>
      </c>
      <c r="E502" s="132"/>
      <c r="F502" s="132"/>
      <c r="G502" s="132">
        <v>0</v>
      </c>
      <c r="H502" s="132">
        <v>6</v>
      </c>
    </row>
    <row r="503" spans="1:8" ht="15.75" hidden="1" customHeight="1" outlineLevel="2">
      <c r="B503" s="253" t="s">
        <v>198</v>
      </c>
      <c r="C503" s="254" t="s">
        <v>139</v>
      </c>
      <c r="D503" s="131">
        <v>517</v>
      </c>
      <c r="E503" s="132"/>
      <c r="F503" s="132">
        <v>6</v>
      </c>
      <c r="G503" s="132">
        <v>10</v>
      </c>
      <c r="H503" s="132">
        <v>501</v>
      </c>
    </row>
    <row r="504" spans="1:8" ht="15.75" hidden="1" customHeight="1" outlineLevel="2">
      <c r="B504" s="253" t="s">
        <v>198</v>
      </c>
      <c r="C504" s="254" t="s">
        <v>140</v>
      </c>
      <c r="D504" s="131">
        <v>2</v>
      </c>
      <c r="E504" s="132"/>
      <c r="F504" s="132"/>
      <c r="G504" s="132">
        <v>0</v>
      </c>
      <c r="H504" s="132">
        <v>2</v>
      </c>
    </row>
    <row r="505" spans="1:8" ht="15.75" hidden="1" customHeight="1" outlineLevel="2">
      <c r="B505" s="253" t="s">
        <v>198</v>
      </c>
      <c r="C505" s="254" t="s">
        <v>141</v>
      </c>
      <c r="D505" s="131">
        <v>7</v>
      </c>
      <c r="E505" s="132"/>
      <c r="F505" s="132"/>
      <c r="G505" s="132">
        <v>0</v>
      </c>
      <c r="H505" s="132">
        <v>7</v>
      </c>
    </row>
    <row r="506" spans="1:8" ht="15.75" hidden="1" customHeight="1" outlineLevel="2">
      <c r="B506" s="253" t="s">
        <v>198</v>
      </c>
      <c r="C506" s="254" t="s">
        <v>142</v>
      </c>
      <c r="D506" s="131">
        <v>16</v>
      </c>
      <c r="E506" s="132"/>
      <c r="F506" s="132"/>
      <c r="G506" s="132">
        <v>0</v>
      </c>
      <c r="H506" s="132">
        <v>16</v>
      </c>
    </row>
    <row r="507" spans="1:8" ht="15.75" hidden="1" customHeight="1" outlineLevel="2">
      <c r="B507" s="253" t="s">
        <v>198</v>
      </c>
      <c r="C507" s="254" t="s">
        <v>143</v>
      </c>
      <c r="D507" s="131">
        <v>1</v>
      </c>
      <c r="E507" s="132">
        <v>1</v>
      </c>
      <c r="F507" s="132"/>
      <c r="G507" s="132"/>
      <c r="H507" s="132"/>
    </row>
    <row r="508" spans="1:8" ht="15.75" hidden="1" customHeight="1" outlineLevel="2">
      <c r="B508" s="253" t="s">
        <v>198</v>
      </c>
      <c r="C508" s="254" t="s">
        <v>144</v>
      </c>
      <c r="D508" s="131">
        <v>257</v>
      </c>
      <c r="E508" s="132">
        <v>31</v>
      </c>
      <c r="F508" s="132">
        <v>2</v>
      </c>
      <c r="G508" s="132">
        <v>98</v>
      </c>
      <c r="H508" s="132">
        <v>126</v>
      </c>
    </row>
    <row r="509" spans="1:8" ht="15.75" hidden="1" customHeight="1" outlineLevel="2">
      <c r="B509" s="253" t="s">
        <v>198</v>
      </c>
      <c r="C509" s="254" t="s">
        <v>145</v>
      </c>
      <c r="D509" s="131">
        <v>8</v>
      </c>
      <c r="E509" s="132"/>
      <c r="F509" s="132"/>
      <c r="G509" s="132"/>
      <c r="H509" s="132">
        <v>8</v>
      </c>
    </row>
    <row r="510" spans="1:8" ht="15.75" hidden="1" customHeight="1" outlineLevel="2">
      <c r="B510" s="253" t="s">
        <v>198</v>
      </c>
      <c r="C510" s="254" t="s">
        <v>146</v>
      </c>
      <c r="D510" s="131"/>
      <c r="E510" s="132"/>
      <c r="F510" s="132"/>
      <c r="G510" s="132"/>
      <c r="H510" s="132"/>
    </row>
    <row r="511" spans="1:8" ht="15.75" hidden="1" customHeight="1" outlineLevel="2">
      <c r="B511" s="253" t="s">
        <v>198</v>
      </c>
      <c r="C511" s="254" t="s">
        <v>147</v>
      </c>
      <c r="D511" s="131">
        <v>479</v>
      </c>
      <c r="E511" s="132">
        <v>88</v>
      </c>
      <c r="F511" s="132">
        <v>2</v>
      </c>
      <c r="G511" s="132">
        <v>148</v>
      </c>
      <c r="H511" s="132">
        <v>241</v>
      </c>
    </row>
    <row r="512" spans="1:8" ht="15.75" hidden="1" customHeight="1" outlineLevel="2">
      <c r="B512" s="253" t="s">
        <v>198</v>
      </c>
      <c r="C512" s="254" t="s">
        <v>148</v>
      </c>
      <c r="D512" s="131"/>
      <c r="E512" s="132"/>
      <c r="F512" s="132"/>
      <c r="G512" s="132"/>
      <c r="H512" s="132"/>
    </row>
    <row r="513" spans="1:8" ht="15.75" hidden="1" customHeight="1" outlineLevel="2">
      <c r="B513" s="253" t="s">
        <v>198</v>
      </c>
      <c r="C513" s="254" t="s">
        <v>149</v>
      </c>
      <c r="D513" s="131">
        <v>446</v>
      </c>
      <c r="E513" s="132"/>
      <c r="F513" s="132"/>
      <c r="G513" s="132">
        <v>1</v>
      </c>
      <c r="H513" s="132">
        <v>445</v>
      </c>
    </row>
    <row r="514" spans="1:8" ht="15.75" customHeight="1" outlineLevel="1" collapsed="1">
      <c r="A514" s="128">
        <v>1</v>
      </c>
      <c r="B514" s="256" t="s">
        <v>199</v>
      </c>
      <c r="C514" s="254">
        <f t="shared" ref="C514:D514" si="33">SUBTOTAL(9,C500:C513)</f>
        <v>0</v>
      </c>
      <c r="D514" s="131">
        <f t="shared" si="33"/>
        <v>2624</v>
      </c>
      <c r="E514" s="133">
        <f>SUBTOTAL(9,E500:E513)</f>
        <v>257</v>
      </c>
      <c r="F514" s="133">
        <f>SUBTOTAL(9,F500:F513)</f>
        <v>287</v>
      </c>
      <c r="G514" s="133">
        <f>SUBTOTAL(9,G500:G513)</f>
        <v>423</v>
      </c>
      <c r="H514" s="133">
        <f>SUBTOTAL(9,H500:H513)</f>
        <v>1657</v>
      </c>
    </row>
    <row r="515" spans="1:8" ht="15.75" hidden="1" customHeight="1" outlineLevel="2">
      <c r="B515" s="253" t="s">
        <v>109</v>
      </c>
      <c r="C515" s="254" t="s">
        <v>136</v>
      </c>
      <c r="D515" s="131">
        <v>218</v>
      </c>
      <c r="E515" s="132">
        <v>57</v>
      </c>
      <c r="F515" s="132">
        <v>32</v>
      </c>
      <c r="G515" s="132">
        <v>38</v>
      </c>
      <c r="H515" s="132">
        <v>91</v>
      </c>
    </row>
    <row r="516" spans="1:8" ht="15.75" hidden="1" customHeight="1" outlineLevel="2">
      <c r="B516" s="253" t="s">
        <v>109</v>
      </c>
      <c r="C516" s="254" t="s">
        <v>137</v>
      </c>
      <c r="D516" s="131">
        <v>3</v>
      </c>
      <c r="E516" s="132"/>
      <c r="F516" s="132">
        <v>2</v>
      </c>
      <c r="G516" s="132">
        <v>1</v>
      </c>
      <c r="H516" s="132"/>
    </row>
    <row r="517" spans="1:8" ht="15.75" hidden="1" customHeight="1" outlineLevel="2">
      <c r="B517" s="253" t="s">
        <v>109</v>
      </c>
      <c r="C517" s="254" t="s">
        <v>138</v>
      </c>
      <c r="D517" s="131">
        <v>59</v>
      </c>
      <c r="E517" s="132">
        <v>13</v>
      </c>
      <c r="F517" s="132">
        <v>4</v>
      </c>
      <c r="G517" s="132">
        <v>20</v>
      </c>
      <c r="H517" s="132">
        <v>22</v>
      </c>
    </row>
    <row r="518" spans="1:8" ht="15.75" hidden="1" customHeight="1" outlineLevel="2">
      <c r="B518" s="253" t="s">
        <v>109</v>
      </c>
      <c r="C518" s="254" t="s">
        <v>139</v>
      </c>
      <c r="D518" s="131"/>
      <c r="E518" s="132"/>
      <c r="F518" s="132"/>
      <c r="G518" s="132"/>
      <c r="H518" s="132"/>
    </row>
    <row r="519" spans="1:8" ht="15.75" hidden="1" customHeight="1" outlineLevel="2">
      <c r="B519" s="253" t="s">
        <v>109</v>
      </c>
      <c r="C519" s="254" t="s">
        <v>140</v>
      </c>
      <c r="D519" s="131"/>
      <c r="E519" s="132"/>
      <c r="F519" s="132"/>
      <c r="G519" s="132"/>
      <c r="H519" s="132"/>
    </row>
    <row r="520" spans="1:8" ht="15.75" hidden="1" customHeight="1" outlineLevel="2">
      <c r="B520" s="253" t="s">
        <v>109</v>
      </c>
      <c r="C520" s="254" t="s">
        <v>141</v>
      </c>
      <c r="D520" s="131">
        <v>3</v>
      </c>
      <c r="E520" s="132"/>
      <c r="F520" s="132">
        <v>3</v>
      </c>
      <c r="G520" s="132"/>
      <c r="H520" s="132"/>
    </row>
    <row r="521" spans="1:8" ht="15.75" hidden="1" customHeight="1" outlineLevel="2">
      <c r="B521" s="253" t="s">
        <v>109</v>
      </c>
      <c r="C521" s="254" t="s">
        <v>142</v>
      </c>
      <c r="D521" s="131">
        <v>89</v>
      </c>
      <c r="E521" s="132">
        <v>15</v>
      </c>
      <c r="F521" s="132">
        <v>11</v>
      </c>
      <c r="G521" s="132">
        <v>16</v>
      </c>
      <c r="H521" s="132">
        <v>47</v>
      </c>
    </row>
    <row r="522" spans="1:8" ht="15.75" hidden="1" customHeight="1" outlineLevel="2">
      <c r="B522" s="253" t="s">
        <v>109</v>
      </c>
      <c r="C522" s="254" t="s">
        <v>143</v>
      </c>
      <c r="D522" s="131">
        <v>2</v>
      </c>
      <c r="E522" s="132"/>
      <c r="F522" s="132">
        <v>1</v>
      </c>
      <c r="G522" s="132">
        <v>1</v>
      </c>
      <c r="H522" s="132"/>
    </row>
    <row r="523" spans="1:8" ht="15.75" hidden="1" customHeight="1" outlineLevel="2">
      <c r="B523" s="253" t="s">
        <v>109</v>
      </c>
      <c r="C523" s="254" t="s">
        <v>144</v>
      </c>
      <c r="D523" s="131">
        <v>123</v>
      </c>
      <c r="E523" s="132">
        <v>56</v>
      </c>
      <c r="F523" s="132">
        <v>26</v>
      </c>
      <c r="G523" s="132">
        <v>20</v>
      </c>
      <c r="H523" s="132">
        <v>21</v>
      </c>
    </row>
    <row r="524" spans="1:8" ht="15.75" hidden="1" customHeight="1" outlineLevel="2">
      <c r="B524" s="253" t="s">
        <v>109</v>
      </c>
      <c r="C524" s="254" t="s">
        <v>145</v>
      </c>
      <c r="D524" s="131"/>
      <c r="E524" s="132"/>
      <c r="F524" s="132"/>
      <c r="G524" s="132"/>
      <c r="H524" s="132"/>
    </row>
    <row r="525" spans="1:8" ht="15.75" hidden="1" customHeight="1" outlineLevel="2">
      <c r="B525" s="253" t="s">
        <v>109</v>
      </c>
      <c r="C525" s="254" t="s">
        <v>146</v>
      </c>
      <c r="D525" s="131"/>
      <c r="E525" s="132"/>
      <c r="F525" s="132"/>
      <c r="G525" s="132"/>
      <c r="H525" s="132"/>
    </row>
    <row r="526" spans="1:8" ht="15.75" hidden="1" customHeight="1" outlineLevel="2">
      <c r="B526" s="253" t="s">
        <v>109</v>
      </c>
      <c r="C526" s="254" t="s">
        <v>147</v>
      </c>
      <c r="D526" s="131"/>
      <c r="E526" s="132"/>
      <c r="F526" s="132"/>
      <c r="G526" s="132"/>
      <c r="H526" s="132"/>
    </row>
    <row r="527" spans="1:8" ht="15.75" hidden="1" customHeight="1" outlineLevel="2">
      <c r="B527" s="253" t="s">
        <v>109</v>
      </c>
      <c r="C527" s="254" t="s">
        <v>148</v>
      </c>
      <c r="D527" s="131"/>
      <c r="E527" s="132"/>
      <c r="F527" s="132"/>
      <c r="G527" s="132"/>
      <c r="H527" s="132"/>
    </row>
    <row r="528" spans="1:8" ht="15.75" hidden="1" customHeight="1" outlineLevel="2">
      <c r="B528" s="253" t="s">
        <v>109</v>
      </c>
      <c r="C528" s="254" t="s">
        <v>149</v>
      </c>
      <c r="D528" s="131"/>
      <c r="E528" s="132"/>
      <c r="F528" s="132"/>
      <c r="G528" s="132"/>
      <c r="H528" s="132"/>
    </row>
    <row r="529" spans="1:8" ht="15.75" customHeight="1" outlineLevel="1" collapsed="1">
      <c r="A529" s="128">
        <v>1</v>
      </c>
      <c r="B529" s="256" t="s">
        <v>200</v>
      </c>
      <c r="C529" s="254">
        <f t="shared" ref="C529:D529" si="34">SUBTOTAL(9,C515:C528)</f>
        <v>0</v>
      </c>
      <c r="D529" s="131">
        <f t="shared" si="34"/>
        <v>497</v>
      </c>
      <c r="E529" s="133">
        <f>SUBTOTAL(9,E515:E528)</f>
        <v>141</v>
      </c>
      <c r="F529" s="133">
        <f>SUBTOTAL(9,F515:F528)</f>
        <v>79</v>
      </c>
      <c r="G529" s="133">
        <f>SUBTOTAL(9,G515:G528)</f>
        <v>96</v>
      </c>
      <c r="H529" s="133">
        <f>SUBTOTAL(9,H515:H528)</f>
        <v>181</v>
      </c>
    </row>
    <row r="530" spans="1:8" ht="15.75" hidden="1" customHeight="1" outlineLevel="2">
      <c r="B530" s="253" t="s">
        <v>20</v>
      </c>
      <c r="C530" s="254" t="s">
        <v>136</v>
      </c>
      <c r="D530" s="131">
        <v>399</v>
      </c>
      <c r="E530" s="132"/>
      <c r="F530" s="132"/>
      <c r="G530" s="132"/>
      <c r="H530" s="132">
        <v>399</v>
      </c>
    </row>
    <row r="531" spans="1:8" ht="15.75" hidden="1" customHeight="1" outlineLevel="2">
      <c r="B531" s="253" t="s">
        <v>20</v>
      </c>
      <c r="C531" s="254" t="s">
        <v>137</v>
      </c>
      <c r="D531" s="131"/>
      <c r="E531" s="132"/>
      <c r="F531" s="132"/>
      <c r="G531" s="132"/>
      <c r="H531" s="132"/>
    </row>
    <row r="532" spans="1:8" ht="15.75" hidden="1" customHeight="1" outlineLevel="2">
      <c r="B532" s="253" t="s">
        <v>20</v>
      </c>
      <c r="C532" s="254" t="s">
        <v>138</v>
      </c>
      <c r="D532" s="131"/>
      <c r="E532" s="132"/>
      <c r="F532" s="132"/>
      <c r="G532" s="132"/>
      <c r="H532" s="132"/>
    </row>
    <row r="533" spans="1:8" ht="15.75" hidden="1" customHeight="1" outlineLevel="2">
      <c r="B533" s="253" t="s">
        <v>20</v>
      </c>
      <c r="C533" s="254" t="s">
        <v>139</v>
      </c>
      <c r="D533" s="131"/>
      <c r="E533" s="132"/>
      <c r="F533" s="132"/>
      <c r="G533" s="132"/>
      <c r="H533" s="132"/>
    </row>
    <row r="534" spans="1:8" ht="15.75" hidden="1" customHeight="1" outlineLevel="2">
      <c r="B534" s="253" t="s">
        <v>20</v>
      </c>
      <c r="C534" s="254" t="s">
        <v>140</v>
      </c>
      <c r="D534" s="131">
        <v>24</v>
      </c>
      <c r="E534" s="132"/>
      <c r="F534" s="132"/>
      <c r="G534" s="132"/>
      <c r="H534" s="132">
        <v>24</v>
      </c>
    </row>
    <row r="535" spans="1:8" ht="15.75" hidden="1" customHeight="1" outlineLevel="2">
      <c r="B535" s="253" t="s">
        <v>20</v>
      </c>
      <c r="C535" s="254" t="s">
        <v>141</v>
      </c>
      <c r="D535" s="131">
        <v>56</v>
      </c>
      <c r="E535" s="132"/>
      <c r="F535" s="132"/>
      <c r="G535" s="132"/>
      <c r="H535" s="132">
        <v>56</v>
      </c>
    </row>
    <row r="536" spans="1:8" ht="15.75" hidden="1" customHeight="1" outlineLevel="2">
      <c r="B536" s="253" t="s">
        <v>20</v>
      </c>
      <c r="C536" s="254" t="s">
        <v>142</v>
      </c>
      <c r="D536" s="131"/>
      <c r="E536" s="132"/>
      <c r="F536" s="132"/>
      <c r="G536" s="132"/>
      <c r="H536" s="132"/>
    </row>
    <row r="537" spans="1:8" ht="15.75" hidden="1" customHeight="1" outlineLevel="2">
      <c r="B537" s="253" t="s">
        <v>20</v>
      </c>
      <c r="C537" s="254" t="s">
        <v>143</v>
      </c>
      <c r="D537" s="131"/>
      <c r="E537" s="132"/>
      <c r="F537" s="132"/>
      <c r="G537" s="132"/>
      <c r="H537" s="132"/>
    </row>
    <row r="538" spans="1:8" ht="15.75" hidden="1" customHeight="1" outlineLevel="2">
      <c r="B538" s="253" t="s">
        <v>20</v>
      </c>
      <c r="C538" s="254" t="s">
        <v>144</v>
      </c>
      <c r="D538" s="131">
        <v>56</v>
      </c>
      <c r="E538" s="132"/>
      <c r="F538" s="132"/>
      <c r="G538" s="132"/>
      <c r="H538" s="132">
        <v>56</v>
      </c>
    </row>
    <row r="539" spans="1:8" ht="15.75" hidden="1" customHeight="1" outlineLevel="2">
      <c r="B539" s="253" t="s">
        <v>20</v>
      </c>
      <c r="C539" s="254" t="s">
        <v>145</v>
      </c>
      <c r="D539" s="131">
        <v>135</v>
      </c>
      <c r="E539" s="132"/>
      <c r="F539" s="132"/>
      <c r="G539" s="132"/>
      <c r="H539" s="132">
        <v>135</v>
      </c>
    </row>
    <row r="540" spans="1:8" ht="15.75" hidden="1" customHeight="1" outlineLevel="2">
      <c r="B540" s="253" t="s">
        <v>20</v>
      </c>
      <c r="C540" s="254" t="s">
        <v>146</v>
      </c>
      <c r="D540" s="131"/>
      <c r="E540" s="132"/>
      <c r="F540" s="132"/>
      <c r="G540" s="132"/>
      <c r="H540" s="132"/>
    </row>
    <row r="541" spans="1:8" ht="15.75" hidden="1" customHeight="1" outlineLevel="2">
      <c r="B541" s="253" t="s">
        <v>20</v>
      </c>
      <c r="C541" s="254" t="s">
        <v>147</v>
      </c>
      <c r="D541" s="131">
        <v>127</v>
      </c>
      <c r="E541" s="132"/>
      <c r="F541" s="132"/>
      <c r="G541" s="132"/>
      <c r="H541" s="132">
        <v>127</v>
      </c>
    </row>
    <row r="542" spans="1:8" ht="15.75" hidden="1" customHeight="1" outlineLevel="2">
      <c r="B542" s="253" t="s">
        <v>20</v>
      </c>
      <c r="C542" s="254" t="s">
        <v>148</v>
      </c>
      <c r="D542" s="131"/>
      <c r="E542" s="132"/>
      <c r="F542" s="132"/>
      <c r="G542" s="132"/>
      <c r="H542" s="132"/>
    </row>
    <row r="543" spans="1:8" ht="15.75" hidden="1" customHeight="1" outlineLevel="2">
      <c r="B543" s="253" t="s">
        <v>20</v>
      </c>
      <c r="C543" s="254" t="s">
        <v>149</v>
      </c>
      <c r="D543" s="131"/>
      <c r="E543" s="132"/>
      <c r="F543" s="132"/>
      <c r="G543" s="132"/>
      <c r="H543" s="132"/>
    </row>
    <row r="544" spans="1:8" ht="15.75" customHeight="1" outlineLevel="1" collapsed="1">
      <c r="A544" s="128">
        <v>1</v>
      </c>
      <c r="B544" s="256" t="s">
        <v>201</v>
      </c>
      <c r="C544" s="254">
        <f t="shared" ref="C544:D544" si="35">SUBTOTAL(9,C530:C543)</f>
        <v>0</v>
      </c>
      <c r="D544" s="131">
        <f t="shared" si="35"/>
        <v>797</v>
      </c>
      <c r="E544" s="133">
        <f>SUBTOTAL(9,E530:E543)</f>
        <v>0</v>
      </c>
      <c r="F544" s="133">
        <f>SUBTOTAL(9,F530:F543)</f>
        <v>0</v>
      </c>
      <c r="G544" s="133">
        <f>SUBTOTAL(9,G530:G543)</f>
        <v>0</v>
      </c>
      <c r="H544" s="133">
        <f>SUBTOTAL(9,H530:H543)</f>
        <v>797</v>
      </c>
    </row>
    <row r="545" spans="1:8" ht="15.75" hidden="1" customHeight="1" outlineLevel="2">
      <c r="B545" s="253" t="s">
        <v>202</v>
      </c>
      <c r="C545" s="254" t="s">
        <v>136</v>
      </c>
      <c r="D545" s="131">
        <v>931</v>
      </c>
      <c r="E545" s="132">
        <v>87</v>
      </c>
      <c r="F545" s="132">
        <v>105</v>
      </c>
      <c r="G545" s="132">
        <v>100</v>
      </c>
      <c r="H545" s="132">
        <v>639</v>
      </c>
    </row>
    <row r="546" spans="1:8" ht="15.75" hidden="1" customHeight="1" outlineLevel="2">
      <c r="B546" s="253" t="s">
        <v>202</v>
      </c>
      <c r="C546" s="254" t="s">
        <v>137</v>
      </c>
      <c r="D546" s="131"/>
      <c r="E546" s="132"/>
      <c r="F546" s="132"/>
      <c r="G546" s="132"/>
      <c r="H546" s="132"/>
    </row>
    <row r="547" spans="1:8" ht="15.75" hidden="1" customHeight="1" outlineLevel="2">
      <c r="B547" s="253" t="s">
        <v>202</v>
      </c>
      <c r="C547" s="254" t="s">
        <v>138</v>
      </c>
      <c r="D547" s="131"/>
      <c r="E547" s="132"/>
      <c r="F547" s="132"/>
      <c r="G547" s="132"/>
      <c r="H547" s="132"/>
    </row>
    <row r="548" spans="1:8" ht="15.75" hidden="1" customHeight="1" outlineLevel="2">
      <c r="B548" s="253" t="s">
        <v>202</v>
      </c>
      <c r="C548" s="254" t="s">
        <v>139</v>
      </c>
      <c r="D548" s="131"/>
      <c r="E548" s="132"/>
      <c r="F548" s="132"/>
      <c r="G548" s="132"/>
      <c r="H548" s="132"/>
    </row>
    <row r="549" spans="1:8" ht="15.75" hidden="1" customHeight="1" outlineLevel="2">
      <c r="B549" s="253" t="s">
        <v>202</v>
      </c>
      <c r="C549" s="254" t="s">
        <v>140</v>
      </c>
      <c r="D549" s="131">
        <v>22</v>
      </c>
      <c r="E549" s="132"/>
      <c r="F549" s="132"/>
      <c r="G549" s="132">
        <v>0</v>
      </c>
      <c r="H549" s="132">
        <v>22</v>
      </c>
    </row>
    <row r="550" spans="1:8" ht="15.75" hidden="1" customHeight="1" outlineLevel="2">
      <c r="B550" s="253" t="s">
        <v>202</v>
      </c>
      <c r="C550" s="254" t="s">
        <v>141</v>
      </c>
      <c r="D550" s="131"/>
      <c r="E550" s="132"/>
      <c r="F550" s="132"/>
      <c r="G550" s="132"/>
      <c r="H550" s="132"/>
    </row>
    <row r="551" spans="1:8" ht="15.75" hidden="1" customHeight="1" outlineLevel="2">
      <c r="B551" s="253" t="s">
        <v>202</v>
      </c>
      <c r="C551" s="254" t="s">
        <v>142</v>
      </c>
      <c r="D551" s="131"/>
      <c r="E551" s="132"/>
      <c r="F551" s="132"/>
      <c r="G551" s="132"/>
      <c r="H551" s="132"/>
    </row>
    <row r="552" spans="1:8" ht="15.75" hidden="1" customHeight="1" outlineLevel="2">
      <c r="B552" s="253" t="s">
        <v>202</v>
      </c>
      <c r="C552" s="254" t="s">
        <v>143</v>
      </c>
      <c r="D552" s="131"/>
      <c r="E552" s="132"/>
      <c r="F552" s="132"/>
      <c r="G552" s="132"/>
      <c r="H552" s="132"/>
    </row>
    <row r="553" spans="1:8" ht="15.75" hidden="1" customHeight="1" outlineLevel="2">
      <c r="B553" s="253" t="s">
        <v>202</v>
      </c>
      <c r="C553" s="254" t="s">
        <v>144</v>
      </c>
      <c r="D553" s="131">
        <v>128</v>
      </c>
      <c r="E553" s="132">
        <v>20</v>
      </c>
      <c r="F553" s="132">
        <v>37</v>
      </c>
      <c r="G553" s="132">
        <v>10</v>
      </c>
      <c r="H553" s="132">
        <v>61</v>
      </c>
    </row>
    <row r="554" spans="1:8" ht="15.75" hidden="1" customHeight="1" outlineLevel="2">
      <c r="B554" s="253" t="s">
        <v>202</v>
      </c>
      <c r="C554" s="254" t="s">
        <v>145</v>
      </c>
      <c r="D554" s="131"/>
      <c r="E554" s="132"/>
      <c r="F554" s="132"/>
      <c r="G554" s="132"/>
      <c r="H554" s="132"/>
    </row>
    <row r="555" spans="1:8" ht="15.75" hidden="1" customHeight="1" outlineLevel="2">
      <c r="B555" s="253" t="s">
        <v>202</v>
      </c>
      <c r="C555" s="254" t="s">
        <v>146</v>
      </c>
      <c r="D555" s="131"/>
      <c r="E555" s="132"/>
      <c r="F555" s="132"/>
      <c r="G555" s="132"/>
      <c r="H555" s="132"/>
    </row>
    <row r="556" spans="1:8" ht="15.75" hidden="1" customHeight="1" outlineLevel="2">
      <c r="B556" s="253" t="s">
        <v>202</v>
      </c>
      <c r="C556" s="254" t="s">
        <v>147</v>
      </c>
      <c r="D556" s="131">
        <v>122</v>
      </c>
      <c r="E556" s="132">
        <v>20</v>
      </c>
      <c r="F556" s="132">
        <v>32</v>
      </c>
      <c r="G556" s="132">
        <v>26</v>
      </c>
      <c r="H556" s="132">
        <v>44</v>
      </c>
    </row>
    <row r="557" spans="1:8" ht="15.75" hidden="1" customHeight="1" outlineLevel="2">
      <c r="B557" s="253" t="s">
        <v>202</v>
      </c>
      <c r="C557" s="254" t="s">
        <v>148</v>
      </c>
      <c r="D557" s="131"/>
      <c r="E557" s="132"/>
      <c r="F557" s="132"/>
      <c r="G557" s="132"/>
      <c r="H557" s="132"/>
    </row>
    <row r="558" spans="1:8" ht="15.75" hidden="1" customHeight="1" outlineLevel="2">
      <c r="B558" s="253" t="s">
        <v>202</v>
      </c>
      <c r="C558" s="254" t="s">
        <v>149</v>
      </c>
      <c r="D558" s="131"/>
      <c r="E558" s="132"/>
      <c r="F558" s="132"/>
      <c r="G558" s="132"/>
      <c r="H558" s="132"/>
    </row>
    <row r="559" spans="1:8" ht="15.75" customHeight="1" outlineLevel="1" collapsed="1">
      <c r="A559" s="128">
        <v>1</v>
      </c>
      <c r="B559" s="256" t="s">
        <v>203</v>
      </c>
      <c r="C559" s="254">
        <f t="shared" ref="C559:D559" si="36">SUBTOTAL(9,C545:C558)</f>
        <v>0</v>
      </c>
      <c r="D559" s="131">
        <f t="shared" si="36"/>
        <v>1203</v>
      </c>
      <c r="E559" s="133">
        <f>SUBTOTAL(9,E545:E558)</f>
        <v>127</v>
      </c>
      <c r="F559" s="133">
        <f>SUBTOTAL(9,F545:F558)</f>
        <v>174</v>
      </c>
      <c r="G559" s="133">
        <f>SUBTOTAL(9,G545:G558)</f>
        <v>136</v>
      </c>
      <c r="H559" s="133">
        <f>SUBTOTAL(9,H545:H558)</f>
        <v>766</v>
      </c>
    </row>
    <row r="560" spans="1:8" ht="15.75" hidden="1" customHeight="1" outlineLevel="2">
      <c r="B560" s="253" t="s">
        <v>204</v>
      </c>
      <c r="C560" s="254" t="s">
        <v>136</v>
      </c>
      <c r="D560" s="131">
        <v>2064</v>
      </c>
      <c r="E560" s="132">
        <v>259</v>
      </c>
      <c r="F560" s="132">
        <v>534</v>
      </c>
      <c r="G560" s="132">
        <v>463</v>
      </c>
      <c r="H560" s="132">
        <v>808</v>
      </c>
    </row>
    <row r="561" spans="1:8" ht="15.75" hidden="1" customHeight="1" outlineLevel="2">
      <c r="B561" s="253" t="s">
        <v>204</v>
      </c>
      <c r="C561" s="254" t="s">
        <v>137</v>
      </c>
      <c r="D561" s="131"/>
      <c r="E561" s="132"/>
      <c r="F561" s="132"/>
      <c r="G561" s="132"/>
      <c r="H561" s="132"/>
    </row>
    <row r="562" spans="1:8" ht="15.75" hidden="1" customHeight="1" outlineLevel="2">
      <c r="B562" s="253" t="s">
        <v>204</v>
      </c>
      <c r="C562" s="254" t="s">
        <v>138</v>
      </c>
      <c r="D562" s="131"/>
      <c r="E562" s="132"/>
      <c r="F562" s="132"/>
      <c r="G562" s="132"/>
      <c r="H562" s="132"/>
    </row>
    <row r="563" spans="1:8" ht="15.75" hidden="1" customHeight="1" outlineLevel="2">
      <c r="B563" s="253" t="s">
        <v>204</v>
      </c>
      <c r="C563" s="254" t="s">
        <v>139</v>
      </c>
      <c r="D563" s="131"/>
      <c r="E563" s="132"/>
      <c r="F563" s="132"/>
      <c r="G563" s="132"/>
      <c r="H563" s="132"/>
    </row>
    <row r="564" spans="1:8" ht="15.75" hidden="1" customHeight="1" outlineLevel="2">
      <c r="B564" s="253" t="s">
        <v>204</v>
      </c>
      <c r="C564" s="254" t="s">
        <v>140</v>
      </c>
      <c r="D564" s="131"/>
      <c r="E564" s="132"/>
      <c r="F564" s="132"/>
      <c r="G564" s="132"/>
      <c r="H564" s="132"/>
    </row>
    <row r="565" spans="1:8" ht="15.75" hidden="1" customHeight="1" outlineLevel="2">
      <c r="B565" s="253" t="s">
        <v>204</v>
      </c>
      <c r="C565" s="254" t="s">
        <v>141</v>
      </c>
      <c r="D565" s="131"/>
      <c r="E565" s="132"/>
      <c r="F565" s="132"/>
      <c r="G565" s="132"/>
      <c r="H565" s="132"/>
    </row>
    <row r="566" spans="1:8" ht="15.75" hidden="1" customHeight="1" outlineLevel="2">
      <c r="B566" s="253" t="s">
        <v>204</v>
      </c>
      <c r="C566" s="254" t="s">
        <v>142</v>
      </c>
      <c r="D566" s="131"/>
      <c r="E566" s="132"/>
      <c r="F566" s="132"/>
      <c r="G566" s="132"/>
      <c r="H566" s="132"/>
    </row>
    <row r="567" spans="1:8" ht="15.75" hidden="1" customHeight="1" outlineLevel="2">
      <c r="B567" s="253" t="s">
        <v>204</v>
      </c>
      <c r="C567" s="254" t="s">
        <v>143</v>
      </c>
      <c r="D567" s="131"/>
      <c r="E567" s="132"/>
      <c r="F567" s="132"/>
      <c r="G567" s="132"/>
      <c r="H567" s="132"/>
    </row>
    <row r="568" spans="1:8" ht="15.75" hidden="1" customHeight="1" outlineLevel="2">
      <c r="B568" s="253" t="s">
        <v>204</v>
      </c>
      <c r="C568" s="254" t="s">
        <v>144</v>
      </c>
      <c r="D568" s="131"/>
      <c r="E568" s="132"/>
      <c r="F568" s="132"/>
      <c r="G568" s="132"/>
      <c r="H568" s="132"/>
    </row>
    <row r="569" spans="1:8" ht="15.75" hidden="1" customHeight="1" outlineLevel="2">
      <c r="B569" s="253" t="s">
        <v>204</v>
      </c>
      <c r="C569" s="254" t="s">
        <v>145</v>
      </c>
      <c r="D569" s="131"/>
      <c r="E569" s="132"/>
      <c r="F569" s="132"/>
      <c r="G569" s="132"/>
      <c r="H569" s="132"/>
    </row>
    <row r="570" spans="1:8" ht="15.75" hidden="1" customHeight="1" outlineLevel="2">
      <c r="B570" s="253" t="s">
        <v>204</v>
      </c>
      <c r="C570" s="254" t="s">
        <v>146</v>
      </c>
      <c r="D570" s="131"/>
      <c r="E570" s="132"/>
      <c r="F570" s="132"/>
      <c r="G570" s="132"/>
      <c r="H570" s="132"/>
    </row>
    <row r="571" spans="1:8" ht="15.75" hidden="1" customHeight="1" outlineLevel="2">
      <c r="B571" s="253" t="s">
        <v>204</v>
      </c>
      <c r="C571" s="254" t="s">
        <v>147</v>
      </c>
      <c r="D571" s="131"/>
      <c r="E571" s="132"/>
      <c r="F571" s="132"/>
      <c r="G571" s="132"/>
      <c r="H571" s="132"/>
    </row>
    <row r="572" spans="1:8" ht="15.75" hidden="1" customHeight="1" outlineLevel="2">
      <c r="B572" s="253" t="s">
        <v>204</v>
      </c>
      <c r="C572" s="254" t="s">
        <v>148</v>
      </c>
      <c r="D572" s="131"/>
      <c r="E572" s="132"/>
      <c r="F572" s="132"/>
      <c r="G572" s="132"/>
      <c r="H572" s="132"/>
    </row>
    <row r="573" spans="1:8" ht="15.75" hidden="1" customHeight="1" outlineLevel="2">
      <c r="B573" s="253" t="s">
        <v>204</v>
      </c>
      <c r="C573" s="254" t="s">
        <v>149</v>
      </c>
      <c r="D573" s="131"/>
      <c r="E573" s="132"/>
      <c r="F573" s="132"/>
      <c r="G573" s="132"/>
      <c r="H573" s="132"/>
    </row>
    <row r="574" spans="1:8" ht="15.75" customHeight="1" outlineLevel="1" collapsed="1">
      <c r="A574" s="128">
        <v>1</v>
      </c>
      <c r="B574" s="256" t="s">
        <v>205</v>
      </c>
      <c r="C574" s="254">
        <f t="shared" ref="C574:D574" si="37">SUBTOTAL(9,C560:C573)</f>
        <v>0</v>
      </c>
      <c r="D574" s="131">
        <f t="shared" si="37"/>
        <v>2064</v>
      </c>
      <c r="E574" s="133">
        <f>SUBTOTAL(9,E560:E573)</f>
        <v>259</v>
      </c>
      <c r="F574" s="133">
        <f>SUBTOTAL(9,F560:F573)</f>
        <v>534</v>
      </c>
      <c r="G574" s="133">
        <f>SUBTOTAL(9,G560:G573)</f>
        <v>463</v>
      </c>
      <c r="H574" s="133">
        <f>SUBTOTAL(9,H560:H573)</f>
        <v>808</v>
      </c>
    </row>
    <row r="575" spans="1:8" ht="15.75" hidden="1" customHeight="1" outlineLevel="2">
      <c r="B575" s="253" t="s">
        <v>206</v>
      </c>
      <c r="C575" s="254" t="s">
        <v>136</v>
      </c>
      <c r="D575" s="131">
        <v>2189</v>
      </c>
      <c r="E575" s="132">
        <v>300</v>
      </c>
      <c r="F575" s="132">
        <v>406</v>
      </c>
      <c r="G575" s="132">
        <v>613</v>
      </c>
      <c r="H575" s="132">
        <v>870</v>
      </c>
    </row>
    <row r="576" spans="1:8" ht="15.75" hidden="1" customHeight="1" outlineLevel="2">
      <c r="B576" s="253" t="s">
        <v>206</v>
      </c>
      <c r="C576" s="254" t="s">
        <v>137</v>
      </c>
      <c r="D576" s="131"/>
      <c r="E576" s="132"/>
      <c r="F576" s="132"/>
      <c r="G576" s="132"/>
      <c r="H576" s="132"/>
    </row>
    <row r="577" spans="1:8" ht="15.75" hidden="1" customHeight="1" outlineLevel="2">
      <c r="B577" s="253" t="s">
        <v>206</v>
      </c>
      <c r="C577" s="254" t="s">
        <v>138</v>
      </c>
      <c r="D577" s="131"/>
      <c r="E577" s="132"/>
      <c r="F577" s="132"/>
      <c r="G577" s="132"/>
      <c r="H577" s="132"/>
    </row>
    <row r="578" spans="1:8" ht="15.75" hidden="1" customHeight="1" outlineLevel="2">
      <c r="B578" s="253" t="s">
        <v>206</v>
      </c>
      <c r="C578" s="254" t="s">
        <v>139</v>
      </c>
      <c r="D578" s="131"/>
      <c r="E578" s="132"/>
      <c r="F578" s="132"/>
      <c r="G578" s="132"/>
      <c r="H578" s="132"/>
    </row>
    <row r="579" spans="1:8" ht="15.75" hidden="1" customHeight="1" outlineLevel="2">
      <c r="B579" s="253" t="s">
        <v>206</v>
      </c>
      <c r="C579" s="254" t="s">
        <v>140</v>
      </c>
      <c r="D579" s="131"/>
      <c r="E579" s="132"/>
      <c r="F579" s="132"/>
      <c r="G579" s="132"/>
      <c r="H579" s="132"/>
    </row>
    <row r="580" spans="1:8" ht="15.75" hidden="1" customHeight="1" outlineLevel="2">
      <c r="B580" s="253" t="s">
        <v>206</v>
      </c>
      <c r="C580" s="254" t="s">
        <v>141</v>
      </c>
      <c r="D580" s="131"/>
      <c r="E580" s="132"/>
      <c r="F580" s="132"/>
      <c r="G580" s="132"/>
      <c r="H580" s="132"/>
    </row>
    <row r="581" spans="1:8" ht="15.75" hidden="1" customHeight="1" outlineLevel="2">
      <c r="B581" s="253" t="s">
        <v>206</v>
      </c>
      <c r="C581" s="254" t="s">
        <v>142</v>
      </c>
      <c r="D581" s="131">
        <v>4</v>
      </c>
      <c r="E581" s="132"/>
      <c r="F581" s="132"/>
      <c r="G581" s="132">
        <v>0</v>
      </c>
      <c r="H581" s="132">
        <v>4</v>
      </c>
    </row>
    <row r="582" spans="1:8" ht="15.75" hidden="1" customHeight="1" outlineLevel="2">
      <c r="B582" s="253" t="s">
        <v>206</v>
      </c>
      <c r="C582" s="254" t="s">
        <v>143</v>
      </c>
      <c r="D582" s="131"/>
      <c r="E582" s="132"/>
      <c r="F582" s="132"/>
      <c r="G582" s="132"/>
      <c r="H582" s="132"/>
    </row>
    <row r="583" spans="1:8" ht="15.75" hidden="1" customHeight="1" outlineLevel="2">
      <c r="B583" s="253" t="s">
        <v>206</v>
      </c>
      <c r="C583" s="254" t="s">
        <v>144</v>
      </c>
      <c r="D583" s="131">
        <v>3</v>
      </c>
      <c r="E583" s="132"/>
      <c r="F583" s="132"/>
      <c r="G583" s="132">
        <v>0</v>
      </c>
      <c r="H583" s="132">
        <v>3</v>
      </c>
    </row>
    <row r="584" spans="1:8" ht="15.75" hidden="1" customHeight="1" outlineLevel="2">
      <c r="B584" s="253" t="s">
        <v>206</v>
      </c>
      <c r="C584" s="254" t="s">
        <v>145</v>
      </c>
      <c r="D584" s="131"/>
      <c r="E584" s="132"/>
      <c r="F584" s="132"/>
      <c r="G584" s="132"/>
      <c r="H584" s="132"/>
    </row>
    <row r="585" spans="1:8" ht="15.75" hidden="1" customHeight="1" outlineLevel="2">
      <c r="B585" s="253" t="s">
        <v>206</v>
      </c>
      <c r="C585" s="254" t="s">
        <v>146</v>
      </c>
      <c r="D585" s="131"/>
      <c r="E585" s="132"/>
      <c r="F585" s="132"/>
      <c r="G585" s="132"/>
      <c r="H585" s="132"/>
    </row>
    <row r="586" spans="1:8" ht="15.75" hidden="1" customHeight="1" outlineLevel="2">
      <c r="B586" s="253" t="s">
        <v>206</v>
      </c>
      <c r="C586" s="254" t="s">
        <v>147</v>
      </c>
      <c r="D586" s="131"/>
      <c r="E586" s="132"/>
      <c r="F586" s="132"/>
      <c r="G586" s="132"/>
      <c r="H586" s="132"/>
    </row>
    <row r="587" spans="1:8" ht="15.75" hidden="1" customHeight="1" outlineLevel="2">
      <c r="B587" s="253" t="s">
        <v>206</v>
      </c>
      <c r="C587" s="254" t="s">
        <v>148</v>
      </c>
      <c r="D587" s="131"/>
      <c r="E587" s="132"/>
      <c r="F587" s="132"/>
      <c r="G587" s="132"/>
      <c r="H587" s="132"/>
    </row>
    <row r="588" spans="1:8" ht="15.75" hidden="1" customHeight="1" outlineLevel="2">
      <c r="B588" s="253" t="s">
        <v>206</v>
      </c>
      <c r="C588" s="254" t="s">
        <v>149</v>
      </c>
      <c r="D588" s="131"/>
      <c r="E588" s="132"/>
      <c r="F588" s="132"/>
      <c r="G588" s="132"/>
      <c r="H588" s="132"/>
    </row>
    <row r="589" spans="1:8" ht="15.75" customHeight="1" outlineLevel="1" collapsed="1">
      <c r="A589" s="128">
        <v>1</v>
      </c>
      <c r="B589" s="256" t="s">
        <v>207</v>
      </c>
      <c r="C589" s="254">
        <f t="shared" ref="C589:D589" si="38">SUBTOTAL(9,C575:C588)</f>
        <v>0</v>
      </c>
      <c r="D589" s="131">
        <f t="shared" si="38"/>
        <v>2196</v>
      </c>
      <c r="E589" s="133">
        <f>SUBTOTAL(9,E575:E588)</f>
        <v>300</v>
      </c>
      <c r="F589" s="133">
        <f>SUBTOTAL(9,F575:F588)</f>
        <v>406</v>
      </c>
      <c r="G589" s="133">
        <f>SUBTOTAL(9,G575:G588)</f>
        <v>613</v>
      </c>
      <c r="H589" s="133">
        <f>SUBTOTAL(9,H575:H588)</f>
        <v>877</v>
      </c>
    </row>
    <row r="590" spans="1:8" ht="15.75" hidden="1" customHeight="1" outlineLevel="2">
      <c r="B590" s="253" t="s">
        <v>208</v>
      </c>
      <c r="C590" s="254" t="s">
        <v>136</v>
      </c>
      <c r="D590" s="131">
        <v>3529</v>
      </c>
      <c r="E590" s="132">
        <v>1325</v>
      </c>
      <c r="F590" s="132">
        <v>1154</v>
      </c>
      <c r="G590" s="132">
        <v>537</v>
      </c>
      <c r="H590" s="132">
        <v>513</v>
      </c>
    </row>
    <row r="591" spans="1:8" ht="15.75" hidden="1" customHeight="1" outlineLevel="2">
      <c r="B591" s="253" t="s">
        <v>208</v>
      </c>
      <c r="C591" s="254" t="s">
        <v>137</v>
      </c>
      <c r="D591" s="131"/>
      <c r="E591" s="132"/>
      <c r="F591" s="132"/>
      <c r="G591" s="132"/>
      <c r="H591" s="132"/>
    </row>
    <row r="592" spans="1:8" ht="15.75" hidden="1" customHeight="1" outlineLevel="2">
      <c r="B592" s="253" t="s">
        <v>208</v>
      </c>
      <c r="C592" s="254" t="s">
        <v>138</v>
      </c>
      <c r="D592" s="131">
        <v>465</v>
      </c>
      <c r="E592" s="132">
        <v>113</v>
      </c>
      <c r="F592" s="132">
        <v>136</v>
      </c>
      <c r="G592" s="132">
        <v>134</v>
      </c>
      <c r="H592" s="132">
        <v>82</v>
      </c>
    </row>
    <row r="593" spans="1:8" ht="15.75" hidden="1" customHeight="1" outlineLevel="2">
      <c r="B593" s="253" t="s">
        <v>208</v>
      </c>
      <c r="C593" s="254" t="s">
        <v>139</v>
      </c>
      <c r="D593" s="131"/>
      <c r="E593" s="132"/>
      <c r="F593" s="132"/>
      <c r="G593" s="132"/>
      <c r="H593" s="132"/>
    </row>
    <row r="594" spans="1:8" ht="15.75" hidden="1" customHeight="1" outlineLevel="2">
      <c r="B594" s="253" t="s">
        <v>208</v>
      </c>
      <c r="C594" s="254" t="s">
        <v>140</v>
      </c>
      <c r="D594" s="131">
        <v>38</v>
      </c>
      <c r="E594" s="132"/>
      <c r="F594" s="132"/>
      <c r="G594" s="132">
        <v>0</v>
      </c>
      <c r="H594" s="132">
        <v>38</v>
      </c>
    </row>
    <row r="595" spans="1:8" ht="15.75" hidden="1" customHeight="1" outlineLevel="2">
      <c r="B595" s="253" t="s">
        <v>208</v>
      </c>
      <c r="C595" s="254" t="s">
        <v>141</v>
      </c>
      <c r="D595" s="131">
        <v>1238</v>
      </c>
      <c r="E595" s="132">
        <v>203</v>
      </c>
      <c r="F595" s="132">
        <v>244</v>
      </c>
      <c r="G595" s="132">
        <v>293</v>
      </c>
      <c r="H595" s="132">
        <v>498</v>
      </c>
    </row>
    <row r="596" spans="1:8" ht="15.75" hidden="1" customHeight="1" outlineLevel="2">
      <c r="B596" s="253" t="s">
        <v>208</v>
      </c>
      <c r="C596" s="254" t="s">
        <v>142</v>
      </c>
      <c r="D596" s="131"/>
      <c r="E596" s="132"/>
      <c r="F596" s="132"/>
      <c r="G596" s="132"/>
      <c r="H596" s="132"/>
    </row>
    <row r="597" spans="1:8" ht="15.75" hidden="1" customHeight="1" outlineLevel="2">
      <c r="B597" s="253" t="s">
        <v>208</v>
      </c>
      <c r="C597" s="254" t="s">
        <v>143</v>
      </c>
      <c r="D597" s="131"/>
      <c r="E597" s="132"/>
      <c r="F597" s="132"/>
      <c r="G597" s="132"/>
      <c r="H597" s="132"/>
    </row>
    <row r="598" spans="1:8" ht="15.75" hidden="1" customHeight="1" outlineLevel="2">
      <c r="B598" s="253" t="s">
        <v>208</v>
      </c>
      <c r="C598" s="254" t="s">
        <v>144</v>
      </c>
      <c r="D598" s="131">
        <v>1006</v>
      </c>
      <c r="E598" s="132">
        <v>203</v>
      </c>
      <c r="F598" s="132">
        <v>272</v>
      </c>
      <c r="G598" s="132">
        <v>226</v>
      </c>
      <c r="H598" s="132">
        <v>305</v>
      </c>
    </row>
    <row r="599" spans="1:8" ht="15.75" hidden="1" customHeight="1" outlineLevel="2">
      <c r="B599" s="253" t="s">
        <v>208</v>
      </c>
      <c r="C599" s="254" t="s">
        <v>145</v>
      </c>
      <c r="D599" s="131"/>
      <c r="E599" s="132"/>
      <c r="F599" s="132"/>
      <c r="G599" s="132"/>
      <c r="H599" s="132"/>
    </row>
    <row r="600" spans="1:8" ht="15.75" hidden="1" customHeight="1" outlineLevel="2">
      <c r="B600" s="253" t="s">
        <v>208</v>
      </c>
      <c r="C600" s="254" t="s">
        <v>146</v>
      </c>
      <c r="D600" s="131"/>
      <c r="E600" s="132"/>
      <c r="F600" s="132"/>
      <c r="G600" s="132"/>
      <c r="H600" s="132"/>
    </row>
    <row r="601" spans="1:8" ht="15.75" hidden="1" customHeight="1" outlineLevel="2">
      <c r="B601" s="253" t="s">
        <v>208</v>
      </c>
      <c r="C601" s="254" t="s">
        <v>147</v>
      </c>
      <c r="D601" s="131"/>
      <c r="E601" s="132"/>
      <c r="F601" s="132"/>
      <c r="G601" s="132"/>
      <c r="H601" s="132"/>
    </row>
    <row r="602" spans="1:8" ht="15.75" hidden="1" customHeight="1" outlineLevel="2">
      <c r="B602" s="253" t="s">
        <v>208</v>
      </c>
      <c r="C602" s="254" t="s">
        <v>148</v>
      </c>
      <c r="D602" s="131"/>
      <c r="E602" s="132"/>
      <c r="F602" s="132"/>
      <c r="G602" s="132"/>
      <c r="H602" s="132"/>
    </row>
    <row r="603" spans="1:8" ht="15.75" hidden="1" customHeight="1" outlineLevel="2">
      <c r="B603" s="253" t="s">
        <v>208</v>
      </c>
      <c r="C603" s="254" t="s">
        <v>149</v>
      </c>
      <c r="D603" s="131"/>
      <c r="E603" s="132"/>
      <c r="F603" s="132"/>
      <c r="G603" s="132"/>
      <c r="H603" s="132"/>
    </row>
    <row r="604" spans="1:8" ht="15.75" customHeight="1" outlineLevel="1" collapsed="1">
      <c r="A604" s="128">
        <v>1</v>
      </c>
      <c r="B604" s="256" t="s">
        <v>209</v>
      </c>
      <c r="C604" s="254">
        <f t="shared" ref="C604:D604" si="39">SUBTOTAL(9,C590:C603)</f>
        <v>0</v>
      </c>
      <c r="D604" s="131">
        <f t="shared" si="39"/>
        <v>6276</v>
      </c>
      <c r="E604" s="133">
        <f>SUBTOTAL(9,E590:E603)</f>
        <v>1844</v>
      </c>
      <c r="F604" s="133">
        <f>SUBTOTAL(9,F590:F603)</f>
        <v>1806</v>
      </c>
      <c r="G604" s="133">
        <f>SUBTOTAL(9,G590:G603)</f>
        <v>1190</v>
      </c>
      <c r="H604" s="133">
        <f>SUBTOTAL(9,H590:H603)</f>
        <v>1436</v>
      </c>
    </row>
    <row r="605" spans="1:8" ht="15.75" hidden="1" customHeight="1" outlineLevel="2">
      <c r="B605" s="253" t="s">
        <v>210</v>
      </c>
      <c r="C605" s="254" t="s">
        <v>136</v>
      </c>
      <c r="D605" s="131">
        <v>1316</v>
      </c>
      <c r="E605" s="132">
        <v>117</v>
      </c>
      <c r="F605" s="132">
        <v>139</v>
      </c>
      <c r="G605" s="132">
        <v>113</v>
      </c>
      <c r="H605" s="132">
        <v>947</v>
      </c>
    </row>
    <row r="606" spans="1:8" ht="15.75" hidden="1" customHeight="1" outlineLevel="2">
      <c r="B606" s="253" t="s">
        <v>210</v>
      </c>
      <c r="C606" s="254" t="s">
        <v>137</v>
      </c>
      <c r="D606" s="131">
        <v>339</v>
      </c>
      <c r="E606" s="132"/>
      <c r="F606" s="132"/>
      <c r="G606" s="132">
        <v>0</v>
      </c>
      <c r="H606" s="132">
        <v>339</v>
      </c>
    </row>
    <row r="607" spans="1:8" ht="15.75" hidden="1" customHeight="1" outlineLevel="2">
      <c r="B607" s="253" t="s">
        <v>210</v>
      </c>
      <c r="C607" s="254" t="s">
        <v>138</v>
      </c>
      <c r="D607" s="131">
        <v>1089</v>
      </c>
      <c r="E607" s="132">
        <v>29</v>
      </c>
      <c r="F607" s="132">
        <v>28</v>
      </c>
      <c r="G607" s="132">
        <v>76</v>
      </c>
      <c r="H607" s="132">
        <v>956</v>
      </c>
    </row>
    <row r="608" spans="1:8" ht="15.75" hidden="1" customHeight="1" outlineLevel="2">
      <c r="B608" s="253" t="s">
        <v>210</v>
      </c>
      <c r="C608" s="254" t="s">
        <v>139</v>
      </c>
      <c r="D608" s="131"/>
      <c r="E608" s="132"/>
      <c r="F608" s="132"/>
      <c r="G608" s="132"/>
      <c r="H608" s="132"/>
    </row>
    <row r="609" spans="1:8" ht="15.75" hidden="1" customHeight="1" outlineLevel="2">
      <c r="B609" s="253" t="s">
        <v>210</v>
      </c>
      <c r="C609" s="254" t="s">
        <v>140</v>
      </c>
      <c r="D609" s="131"/>
      <c r="E609" s="132"/>
      <c r="F609" s="132"/>
      <c r="G609" s="132"/>
      <c r="H609" s="132"/>
    </row>
    <row r="610" spans="1:8" ht="15.75" hidden="1" customHeight="1" outlineLevel="2">
      <c r="B610" s="253" t="s">
        <v>210</v>
      </c>
      <c r="C610" s="254" t="s">
        <v>141</v>
      </c>
      <c r="D610" s="131">
        <v>25</v>
      </c>
      <c r="E610" s="132"/>
      <c r="F610" s="132">
        <v>25</v>
      </c>
      <c r="G610" s="132"/>
      <c r="H610" s="132"/>
    </row>
    <row r="611" spans="1:8" ht="15.75" hidden="1" customHeight="1" outlineLevel="2">
      <c r="B611" s="253" t="s">
        <v>210</v>
      </c>
      <c r="C611" s="254" t="s">
        <v>142</v>
      </c>
      <c r="D611" s="131">
        <v>1151</v>
      </c>
      <c r="E611" s="132">
        <v>46</v>
      </c>
      <c r="F611" s="132">
        <v>41</v>
      </c>
      <c r="G611" s="132">
        <v>87</v>
      </c>
      <c r="H611" s="132">
        <v>977</v>
      </c>
    </row>
    <row r="612" spans="1:8" ht="15.75" hidden="1" customHeight="1" outlineLevel="2">
      <c r="B612" s="253" t="s">
        <v>210</v>
      </c>
      <c r="C612" s="254" t="s">
        <v>143</v>
      </c>
      <c r="D612" s="131">
        <v>200</v>
      </c>
      <c r="E612" s="132">
        <v>1</v>
      </c>
      <c r="F612" s="132"/>
      <c r="G612" s="132">
        <v>0</v>
      </c>
      <c r="H612" s="132">
        <v>199</v>
      </c>
    </row>
    <row r="613" spans="1:8" ht="15.75" hidden="1" customHeight="1" outlineLevel="2">
      <c r="B613" s="253" t="s">
        <v>210</v>
      </c>
      <c r="C613" s="254" t="s">
        <v>144</v>
      </c>
      <c r="D613" s="131">
        <v>1228</v>
      </c>
      <c r="E613" s="132">
        <v>50</v>
      </c>
      <c r="F613" s="132">
        <v>83</v>
      </c>
      <c r="G613" s="132">
        <v>165</v>
      </c>
      <c r="H613" s="132">
        <v>930</v>
      </c>
    </row>
    <row r="614" spans="1:8" ht="15.75" hidden="1" customHeight="1" outlineLevel="2">
      <c r="B614" s="253" t="s">
        <v>210</v>
      </c>
      <c r="C614" s="254" t="s">
        <v>145</v>
      </c>
      <c r="D614" s="131"/>
      <c r="E614" s="132"/>
      <c r="F614" s="132"/>
      <c r="G614" s="132"/>
      <c r="H614" s="132"/>
    </row>
    <row r="615" spans="1:8" ht="15.75" hidden="1" customHeight="1" outlineLevel="2">
      <c r="B615" s="253" t="s">
        <v>210</v>
      </c>
      <c r="C615" s="254" t="s">
        <v>146</v>
      </c>
      <c r="D615" s="131"/>
      <c r="E615" s="132"/>
      <c r="F615" s="132"/>
      <c r="G615" s="132"/>
      <c r="H615" s="132"/>
    </row>
    <row r="616" spans="1:8" ht="15.75" hidden="1" customHeight="1" outlineLevel="2">
      <c r="B616" s="253" t="s">
        <v>210</v>
      </c>
      <c r="C616" s="254" t="s">
        <v>147</v>
      </c>
      <c r="D616" s="131"/>
      <c r="E616" s="132"/>
      <c r="F616" s="132"/>
      <c r="G616" s="132"/>
      <c r="H616" s="132"/>
    </row>
    <row r="617" spans="1:8" ht="15.75" hidden="1" customHeight="1" outlineLevel="2">
      <c r="B617" s="253" t="s">
        <v>210</v>
      </c>
      <c r="C617" s="254" t="s">
        <v>148</v>
      </c>
      <c r="D617" s="131"/>
      <c r="E617" s="132"/>
      <c r="F617" s="132"/>
      <c r="G617" s="132"/>
      <c r="H617" s="132"/>
    </row>
    <row r="618" spans="1:8" ht="15.75" hidden="1" customHeight="1" outlineLevel="2">
      <c r="B618" s="253" t="s">
        <v>210</v>
      </c>
      <c r="C618" s="254" t="s">
        <v>149</v>
      </c>
      <c r="D618" s="131"/>
      <c r="E618" s="132"/>
      <c r="F618" s="132"/>
      <c r="G618" s="132"/>
      <c r="H618" s="132"/>
    </row>
    <row r="619" spans="1:8" ht="15.75" customHeight="1" outlineLevel="1" collapsed="1">
      <c r="A619" s="128">
        <v>1</v>
      </c>
      <c r="B619" s="256" t="s">
        <v>211</v>
      </c>
      <c r="C619" s="254">
        <f t="shared" ref="C619:D619" si="40">SUBTOTAL(9,C605:C618)</f>
        <v>0</v>
      </c>
      <c r="D619" s="131">
        <f t="shared" si="40"/>
        <v>5348</v>
      </c>
      <c r="E619" s="133">
        <f>SUBTOTAL(9,E605:E618)</f>
        <v>243</v>
      </c>
      <c r="F619" s="133">
        <f>SUBTOTAL(9,F605:F618)</f>
        <v>316</v>
      </c>
      <c r="G619" s="133">
        <f>SUBTOTAL(9,G605:G618)</f>
        <v>441</v>
      </c>
      <c r="H619" s="133">
        <f>SUBTOTAL(9,H605:H618)</f>
        <v>4348</v>
      </c>
    </row>
    <row r="620" spans="1:8" ht="15.75" hidden="1" customHeight="1" outlineLevel="2">
      <c r="B620" s="253" t="s">
        <v>105</v>
      </c>
      <c r="C620" s="254" t="s">
        <v>136</v>
      </c>
      <c r="D620" s="131">
        <v>2170</v>
      </c>
      <c r="E620" s="132">
        <v>341</v>
      </c>
      <c r="F620" s="132">
        <v>406</v>
      </c>
      <c r="G620" s="132">
        <v>340</v>
      </c>
      <c r="H620" s="132">
        <v>1083</v>
      </c>
    </row>
    <row r="621" spans="1:8" ht="15.75" hidden="1" customHeight="1" outlineLevel="2">
      <c r="B621" s="253" t="s">
        <v>105</v>
      </c>
      <c r="C621" s="254" t="s">
        <v>137</v>
      </c>
      <c r="D621" s="131"/>
      <c r="E621" s="132"/>
      <c r="F621" s="132"/>
      <c r="G621" s="132"/>
      <c r="H621" s="132"/>
    </row>
    <row r="622" spans="1:8" ht="15.75" hidden="1" customHeight="1" outlineLevel="2">
      <c r="B622" s="253" t="s">
        <v>105</v>
      </c>
      <c r="C622" s="254" t="s">
        <v>138</v>
      </c>
      <c r="D622" s="131"/>
      <c r="E622" s="132"/>
      <c r="F622" s="132"/>
      <c r="G622" s="132"/>
      <c r="H622" s="132"/>
    </row>
    <row r="623" spans="1:8" ht="15.75" hidden="1" customHeight="1" outlineLevel="2">
      <c r="B623" s="253" t="s">
        <v>105</v>
      </c>
      <c r="C623" s="254" t="s">
        <v>139</v>
      </c>
      <c r="D623" s="131"/>
      <c r="E623" s="132"/>
      <c r="F623" s="132"/>
      <c r="G623" s="132"/>
      <c r="H623" s="132"/>
    </row>
    <row r="624" spans="1:8" ht="15.75" hidden="1" customHeight="1" outlineLevel="2">
      <c r="B624" s="253" t="s">
        <v>105</v>
      </c>
      <c r="C624" s="254" t="s">
        <v>140</v>
      </c>
      <c r="D624" s="131">
        <v>205</v>
      </c>
      <c r="E624" s="132">
        <v>29</v>
      </c>
      <c r="F624" s="132">
        <v>7</v>
      </c>
      <c r="G624" s="132">
        <v>1</v>
      </c>
      <c r="H624" s="132">
        <v>168</v>
      </c>
    </row>
    <row r="625" spans="1:8" ht="15.75" hidden="1" customHeight="1" outlineLevel="2">
      <c r="B625" s="253" t="s">
        <v>105</v>
      </c>
      <c r="C625" s="254" t="s">
        <v>141</v>
      </c>
      <c r="D625" s="131">
        <v>115</v>
      </c>
      <c r="E625" s="132">
        <v>3</v>
      </c>
      <c r="F625" s="132">
        <v>1</v>
      </c>
      <c r="G625" s="132">
        <v>3</v>
      </c>
      <c r="H625" s="132">
        <v>108</v>
      </c>
    </row>
    <row r="626" spans="1:8" ht="15.75" hidden="1" customHeight="1" outlineLevel="2">
      <c r="B626" s="253" t="s">
        <v>105</v>
      </c>
      <c r="C626" s="254" t="s">
        <v>142</v>
      </c>
      <c r="D626" s="131"/>
      <c r="E626" s="132"/>
      <c r="F626" s="132"/>
      <c r="G626" s="132"/>
      <c r="H626" s="132"/>
    </row>
    <row r="627" spans="1:8" ht="15.75" hidden="1" customHeight="1" outlineLevel="2">
      <c r="B627" s="253" t="s">
        <v>105</v>
      </c>
      <c r="C627" s="254" t="s">
        <v>143</v>
      </c>
      <c r="D627" s="131"/>
      <c r="E627" s="132"/>
      <c r="F627" s="132"/>
      <c r="G627" s="132"/>
      <c r="H627" s="132"/>
    </row>
    <row r="628" spans="1:8" ht="15.75" hidden="1" customHeight="1" outlineLevel="2">
      <c r="B628" s="253" t="s">
        <v>105</v>
      </c>
      <c r="C628" s="254" t="s">
        <v>144</v>
      </c>
      <c r="D628" s="131">
        <v>1380</v>
      </c>
      <c r="E628" s="132">
        <v>366</v>
      </c>
      <c r="F628" s="132">
        <v>367</v>
      </c>
      <c r="G628" s="132">
        <v>304</v>
      </c>
      <c r="H628" s="132">
        <v>343</v>
      </c>
    </row>
    <row r="629" spans="1:8" ht="15.75" hidden="1" customHeight="1" outlineLevel="2">
      <c r="B629" s="253" t="s">
        <v>105</v>
      </c>
      <c r="C629" s="254" t="s">
        <v>145</v>
      </c>
      <c r="D629" s="131"/>
      <c r="E629" s="132"/>
      <c r="F629" s="132"/>
      <c r="G629" s="132"/>
      <c r="H629" s="132"/>
    </row>
    <row r="630" spans="1:8" ht="15.75" hidden="1" customHeight="1" outlineLevel="2">
      <c r="B630" s="253" t="s">
        <v>105</v>
      </c>
      <c r="C630" s="254" t="s">
        <v>146</v>
      </c>
      <c r="D630" s="131"/>
      <c r="E630" s="132"/>
      <c r="F630" s="132"/>
      <c r="G630" s="132"/>
      <c r="H630" s="132"/>
    </row>
    <row r="631" spans="1:8" ht="15.75" hidden="1" customHeight="1" outlineLevel="2">
      <c r="B631" s="253" t="s">
        <v>105</v>
      </c>
      <c r="C631" s="254" t="s">
        <v>147</v>
      </c>
      <c r="D631" s="131">
        <v>2172</v>
      </c>
      <c r="E631" s="132">
        <v>414</v>
      </c>
      <c r="F631" s="132">
        <v>455</v>
      </c>
      <c r="G631" s="132">
        <v>396</v>
      </c>
      <c r="H631" s="132">
        <v>907</v>
      </c>
    </row>
    <row r="632" spans="1:8" ht="15.75" hidden="1" customHeight="1" outlineLevel="2">
      <c r="B632" s="253" t="s">
        <v>105</v>
      </c>
      <c r="C632" s="254" t="s">
        <v>148</v>
      </c>
      <c r="D632" s="131"/>
      <c r="E632" s="132"/>
      <c r="F632" s="132"/>
      <c r="G632" s="132"/>
      <c r="H632" s="132"/>
    </row>
    <row r="633" spans="1:8" ht="15.75" hidden="1" customHeight="1" outlineLevel="2">
      <c r="B633" s="253" t="s">
        <v>105</v>
      </c>
      <c r="C633" s="254" t="s">
        <v>149</v>
      </c>
      <c r="D633" s="131"/>
      <c r="E633" s="132"/>
      <c r="F633" s="132"/>
      <c r="G633" s="132"/>
      <c r="H633" s="132"/>
    </row>
    <row r="634" spans="1:8" ht="15.75" customHeight="1" outlineLevel="1" collapsed="1">
      <c r="A634" s="128">
        <v>1</v>
      </c>
      <c r="B634" s="256" t="s">
        <v>212</v>
      </c>
      <c r="C634" s="254">
        <f t="shared" ref="C634:D634" si="41">SUBTOTAL(9,C620:C633)</f>
        <v>0</v>
      </c>
      <c r="D634" s="131">
        <f t="shared" si="41"/>
        <v>6042</v>
      </c>
      <c r="E634" s="133">
        <f>SUBTOTAL(9,E620:E633)</f>
        <v>1153</v>
      </c>
      <c r="F634" s="133">
        <f>SUBTOTAL(9,F620:F633)</f>
        <v>1236</v>
      </c>
      <c r="G634" s="133">
        <f>SUBTOTAL(9,G620:G633)</f>
        <v>1044</v>
      </c>
      <c r="H634" s="133">
        <f>SUBTOTAL(9,H620:H633)</f>
        <v>2609</v>
      </c>
    </row>
    <row r="635" spans="1:8" ht="15.75" hidden="1" customHeight="1" outlineLevel="2">
      <c r="B635" s="253" t="s">
        <v>31</v>
      </c>
      <c r="C635" s="254" t="s">
        <v>136</v>
      </c>
      <c r="D635" s="131">
        <v>4084</v>
      </c>
      <c r="E635" s="132">
        <v>412</v>
      </c>
      <c r="F635" s="132">
        <v>470</v>
      </c>
      <c r="G635" s="132">
        <v>362</v>
      </c>
      <c r="H635" s="132">
        <v>2840</v>
      </c>
    </row>
    <row r="636" spans="1:8" ht="15.75" hidden="1" customHeight="1" outlineLevel="2">
      <c r="B636" s="253" t="s">
        <v>31</v>
      </c>
      <c r="C636" s="254" t="s">
        <v>137</v>
      </c>
      <c r="D636" s="131">
        <v>5</v>
      </c>
      <c r="E636" s="132"/>
      <c r="F636" s="132"/>
      <c r="G636" s="132">
        <v>0</v>
      </c>
      <c r="H636" s="132">
        <v>5</v>
      </c>
    </row>
    <row r="637" spans="1:8" ht="15.75" hidden="1" customHeight="1" outlineLevel="2">
      <c r="B637" s="253" t="s">
        <v>31</v>
      </c>
      <c r="C637" s="254" t="s">
        <v>138</v>
      </c>
      <c r="D637" s="131">
        <v>250</v>
      </c>
      <c r="E637" s="132">
        <v>35</v>
      </c>
      <c r="F637" s="132">
        <v>38</v>
      </c>
      <c r="G637" s="132">
        <v>47</v>
      </c>
      <c r="H637" s="132">
        <v>130</v>
      </c>
    </row>
    <row r="638" spans="1:8" ht="15.75" hidden="1" customHeight="1" outlineLevel="2">
      <c r="B638" s="253" t="s">
        <v>31</v>
      </c>
      <c r="C638" s="254" t="s">
        <v>139</v>
      </c>
      <c r="D638" s="131">
        <v>5</v>
      </c>
      <c r="E638" s="132"/>
      <c r="F638" s="132">
        <v>1</v>
      </c>
      <c r="G638" s="132">
        <v>0</v>
      </c>
      <c r="H638" s="132">
        <v>4</v>
      </c>
    </row>
    <row r="639" spans="1:8" ht="15.75" hidden="1" customHeight="1" outlineLevel="2">
      <c r="B639" s="253" t="s">
        <v>31</v>
      </c>
      <c r="C639" s="254" t="s">
        <v>140</v>
      </c>
      <c r="D639" s="131">
        <v>10</v>
      </c>
      <c r="E639" s="132"/>
      <c r="F639" s="132"/>
      <c r="G639" s="132">
        <v>2</v>
      </c>
      <c r="H639" s="132">
        <v>8</v>
      </c>
    </row>
    <row r="640" spans="1:8" ht="15.75" hidden="1" customHeight="1" outlineLevel="2">
      <c r="B640" s="253" t="s">
        <v>31</v>
      </c>
      <c r="C640" s="254" t="s">
        <v>141</v>
      </c>
      <c r="D640" s="131">
        <v>400</v>
      </c>
      <c r="E640" s="132">
        <v>66</v>
      </c>
      <c r="F640" s="132">
        <v>60</v>
      </c>
      <c r="G640" s="132">
        <v>40</v>
      </c>
      <c r="H640" s="132">
        <v>234</v>
      </c>
    </row>
    <row r="641" spans="1:8" ht="15.75" hidden="1" customHeight="1" outlineLevel="2">
      <c r="B641" s="253" t="s">
        <v>31</v>
      </c>
      <c r="C641" s="254" t="s">
        <v>142</v>
      </c>
      <c r="D641" s="131">
        <v>200</v>
      </c>
      <c r="E641" s="132">
        <v>35</v>
      </c>
      <c r="F641" s="132">
        <v>38</v>
      </c>
      <c r="G641" s="132">
        <v>46</v>
      </c>
      <c r="H641" s="132">
        <v>81</v>
      </c>
    </row>
    <row r="642" spans="1:8" ht="15.75" hidden="1" customHeight="1" outlineLevel="2">
      <c r="B642" s="253" t="s">
        <v>31</v>
      </c>
      <c r="C642" s="254" t="s">
        <v>143</v>
      </c>
      <c r="D642" s="131">
        <v>5</v>
      </c>
      <c r="E642" s="132"/>
      <c r="F642" s="132">
        <v>0</v>
      </c>
      <c r="G642" s="132">
        <v>0</v>
      </c>
      <c r="H642" s="132">
        <v>5</v>
      </c>
    </row>
    <row r="643" spans="1:8" ht="15.75" hidden="1" customHeight="1" outlineLevel="2">
      <c r="B643" s="253" t="s">
        <v>31</v>
      </c>
      <c r="C643" s="254" t="s">
        <v>144</v>
      </c>
      <c r="D643" s="131">
        <v>500</v>
      </c>
      <c r="E643" s="132">
        <v>84</v>
      </c>
      <c r="F643" s="132">
        <v>81</v>
      </c>
      <c r="G643" s="132">
        <v>72</v>
      </c>
      <c r="H643" s="132">
        <v>263</v>
      </c>
    </row>
    <row r="644" spans="1:8" ht="15.75" hidden="1" customHeight="1" outlineLevel="2">
      <c r="B644" s="253" t="s">
        <v>31</v>
      </c>
      <c r="C644" s="254" t="s">
        <v>145</v>
      </c>
      <c r="D644" s="131"/>
      <c r="E644" s="132"/>
      <c r="F644" s="132"/>
      <c r="G644" s="132"/>
      <c r="H644" s="132"/>
    </row>
    <row r="645" spans="1:8" ht="15.75" hidden="1" customHeight="1" outlineLevel="2">
      <c r="B645" s="253" t="s">
        <v>31</v>
      </c>
      <c r="C645" s="254" t="s">
        <v>146</v>
      </c>
      <c r="D645" s="131"/>
      <c r="E645" s="132"/>
      <c r="F645" s="132"/>
      <c r="G645" s="132"/>
      <c r="H645" s="132"/>
    </row>
    <row r="646" spans="1:8" ht="15.75" hidden="1" customHeight="1" outlineLevel="2">
      <c r="B646" s="253" t="s">
        <v>31</v>
      </c>
      <c r="C646" s="254" t="s">
        <v>147</v>
      </c>
      <c r="D646" s="131">
        <v>40</v>
      </c>
      <c r="E646" s="132"/>
      <c r="F646" s="132"/>
      <c r="G646" s="132"/>
      <c r="H646" s="132">
        <v>40</v>
      </c>
    </row>
    <row r="647" spans="1:8" ht="15.75" hidden="1" customHeight="1" outlineLevel="2">
      <c r="B647" s="253" t="s">
        <v>31</v>
      </c>
      <c r="C647" s="254" t="s">
        <v>148</v>
      </c>
      <c r="D647" s="131"/>
      <c r="E647" s="132"/>
      <c r="F647" s="132"/>
      <c r="G647" s="132"/>
      <c r="H647" s="132"/>
    </row>
    <row r="648" spans="1:8" ht="15.75" hidden="1" customHeight="1" outlineLevel="2">
      <c r="B648" s="253" t="s">
        <v>31</v>
      </c>
      <c r="C648" s="254" t="s">
        <v>149</v>
      </c>
      <c r="D648" s="131"/>
      <c r="E648" s="132"/>
      <c r="F648" s="132"/>
      <c r="G648" s="132"/>
      <c r="H648" s="132"/>
    </row>
    <row r="649" spans="1:8" ht="15.75" customHeight="1" outlineLevel="1" collapsed="1">
      <c r="A649" s="128">
        <v>1</v>
      </c>
      <c r="B649" s="256" t="s">
        <v>213</v>
      </c>
      <c r="C649" s="254">
        <f t="shared" ref="C649:D649" si="42">SUBTOTAL(9,C635:C648)</f>
        <v>0</v>
      </c>
      <c r="D649" s="131">
        <f t="shared" si="42"/>
        <v>5499</v>
      </c>
      <c r="E649" s="133">
        <f>SUBTOTAL(9,E635:E648)</f>
        <v>632</v>
      </c>
      <c r="F649" s="133">
        <f>SUBTOTAL(9,F635:F648)</f>
        <v>688</v>
      </c>
      <c r="G649" s="133">
        <f>SUBTOTAL(9,G635:G648)</f>
        <v>569</v>
      </c>
      <c r="H649" s="133">
        <f>SUBTOTAL(9,H635:H648)</f>
        <v>3610</v>
      </c>
    </row>
    <row r="650" spans="1:8" ht="15.75" hidden="1" customHeight="1" outlineLevel="2">
      <c r="B650" s="253" t="s">
        <v>110</v>
      </c>
      <c r="C650" s="254" t="s">
        <v>136</v>
      </c>
      <c r="D650" s="131">
        <v>1297</v>
      </c>
      <c r="E650" s="132">
        <v>179</v>
      </c>
      <c r="F650" s="132">
        <v>280</v>
      </c>
      <c r="G650" s="132">
        <v>240</v>
      </c>
      <c r="H650" s="132">
        <v>598</v>
      </c>
    </row>
    <row r="651" spans="1:8" ht="15.75" hidden="1" customHeight="1" outlineLevel="2">
      <c r="B651" s="253" t="s">
        <v>110</v>
      </c>
      <c r="C651" s="254" t="s">
        <v>137</v>
      </c>
      <c r="D651" s="131"/>
      <c r="E651" s="132"/>
      <c r="F651" s="132"/>
      <c r="G651" s="132"/>
      <c r="H651" s="132"/>
    </row>
    <row r="652" spans="1:8" ht="15.75" hidden="1" customHeight="1" outlineLevel="2">
      <c r="B652" s="253" t="s">
        <v>110</v>
      </c>
      <c r="C652" s="254" t="s">
        <v>138</v>
      </c>
      <c r="D652" s="131">
        <v>1</v>
      </c>
      <c r="E652" s="132"/>
      <c r="F652" s="132">
        <v>1</v>
      </c>
      <c r="G652" s="132"/>
      <c r="H652" s="132"/>
    </row>
    <row r="653" spans="1:8" ht="15.75" hidden="1" customHeight="1" outlineLevel="2">
      <c r="B653" s="253" t="s">
        <v>110</v>
      </c>
      <c r="C653" s="254" t="s">
        <v>139</v>
      </c>
      <c r="D653" s="131">
        <v>17</v>
      </c>
      <c r="E653" s="132">
        <v>2</v>
      </c>
      <c r="F653" s="132">
        <v>3</v>
      </c>
      <c r="G653" s="132">
        <v>1</v>
      </c>
      <c r="H653" s="132">
        <v>11</v>
      </c>
    </row>
    <row r="654" spans="1:8" ht="15.75" hidden="1" customHeight="1" outlineLevel="2">
      <c r="B654" s="253" t="s">
        <v>110</v>
      </c>
      <c r="C654" s="254" t="s">
        <v>140</v>
      </c>
      <c r="D654" s="131">
        <v>5</v>
      </c>
      <c r="E654" s="132"/>
      <c r="F654" s="132"/>
      <c r="G654" s="132"/>
      <c r="H654" s="132">
        <v>5</v>
      </c>
    </row>
    <row r="655" spans="1:8" ht="15.75" hidden="1" customHeight="1" outlineLevel="2">
      <c r="B655" s="253" t="s">
        <v>110</v>
      </c>
      <c r="C655" s="254" t="s">
        <v>141</v>
      </c>
      <c r="D655" s="131">
        <v>10</v>
      </c>
      <c r="E655" s="132"/>
      <c r="F655" s="132">
        <v>1</v>
      </c>
      <c r="G655" s="132"/>
      <c r="H655" s="132">
        <v>9</v>
      </c>
    </row>
    <row r="656" spans="1:8" ht="15.75" hidden="1" customHeight="1" outlineLevel="2">
      <c r="B656" s="253" t="s">
        <v>110</v>
      </c>
      <c r="C656" s="254" t="s">
        <v>142</v>
      </c>
      <c r="D656" s="131">
        <v>10</v>
      </c>
      <c r="E656" s="132">
        <v>4</v>
      </c>
      <c r="F656" s="132">
        <v>1</v>
      </c>
      <c r="G656" s="132"/>
      <c r="H656" s="132">
        <v>5</v>
      </c>
    </row>
    <row r="657" spans="1:8" ht="15.75" hidden="1" customHeight="1" outlineLevel="2">
      <c r="B657" s="253" t="s">
        <v>110</v>
      </c>
      <c r="C657" s="254" t="s">
        <v>143</v>
      </c>
      <c r="D657" s="131">
        <v>2</v>
      </c>
      <c r="E657" s="132"/>
      <c r="F657" s="132">
        <v>2</v>
      </c>
      <c r="G657" s="132"/>
      <c r="H657" s="132"/>
    </row>
    <row r="658" spans="1:8" ht="15.75" hidden="1" customHeight="1" outlineLevel="2">
      <c r="B658" s="253" t="s">
        <v>110</v>
      </c>
      <c r="C658" s="254" t="s">
        <v>144</v>
      </c>
      <c r="D658" s="131">
        <v>770</v>
      </c>
      <c r="E658" s="132">
        <v>126</v>
      </c>
      <c r="F658" s="132">
        <v>113</v>
      </c>
      <c r="G658" s="132">
        <v>119</v>
      </c>
      <c r="H658" s="132">
        <v>412</v>
      </c>
    </row>
    <row r="659" spans="1:8" ht="15.75" hidden="1" customHeight="1" outlineLevel="2">
      <c r="B659" s="253" t="s">
        <v>110</v>
      </c>
      <c r="C659" s="254" t="s">
        <v>145</v>
      </c>
      <c r="D659" s="131">
        <v>10</v>
      </c>
      <c r="E659" s="132">
        <v>2</v>
      </c>
      <c r="F659" s="132"/>
      <c r="G659" s="132">
        <v>3</v>
      </c>
      <c r="H659" s="132">
        <v>5</v>
      </c>
    </row>
    <row r="660" spans="1:8" ht="15.75" hidden="1" customHeight="1" outlineLevel="2">
      <c r="B660" s="253" t="s">
        <v>110</v>
      </c>
      <c r="C660" s="254" t="s">
        <v>146</v>
      </c>
      <c r="D660" s="131">
        <v>140</v>
      </c>
      <c r="E660" s="132">
        <v>1</v>
      </c>
      <c r="F660" s="132">
        <v>1</v>
      </c>
      <c r="G660" s="132"/>
      <c r="H660" s="132">
        <v>138</v>
      </c>
    </row>
    <row r="661" spans="1:8" ht="15.75" hidden="1" customHeight="1" outlineLevel="2">
      <c r="B661" s="253" t="s">
        <v>110</v>
      </c>
      <c r="C661" s="254" t="s">
        <v>147</v>
      </c>
      <c r="D661" s="131">
        <v>1720</v>
      </c>
      <c r="E661" s="132">
        <v>206</v>
      </c>
      <c r="F661" s="132">
        <v>245</v>
      </c>
      <c r="G661" s="132">
        <v>263</v>
      </c>
      <c r="H661" s="132">
        <v>1006</v>
      </c>
    </row>
    <row r="662" spans="1:8" ht="15.75" hidden="1" customHeight="1" outlineLevel="2">
      <c r="B662" s="253" t="s">
        <v>110</v>
      </c>
      <c r="C662" s="254" t="s">
        <v>148</v>
      </c>
      <c r="D662" s="131"/>
      <c r="E662" s="132"/>
      <c r="F662" s="132"/>
      <c r="G662" s="132"/>
      <c r="H662" s="132"/>
    </row>
    <row r="663" spans="1:8" ht="15.75" hidden="1" customHeight="1" outlineLevel="2">
      <c r="B663" s="253" t="s">
        <v>110</v>
      </c>
      <c r="C663" s="254" t="s">
        <v>149</v>
      </c>
      <c r="D663" s="131"/>
      <c r="E663" s="132"/>
      <c r="F663" s="132"/>
      <c r="G663" s="132"/>
      <c r="H663" s="132"/>
    </row>
    <row r="664" spans="1:8" ht="15.75" customHeight="1" outlineLevel="1" collapsed="1">
      <c r="A664" s="128">
        <v>1</v>
      </c>
      <c r="B664" s="256" t="s">
        <v>214</v>
      </c>
      <c r="C664" s="254">
        <f t="shared" ref="C664:D664" si="43">SUBTOTAL(9,C650:C663)</f>
        <v>0</v>
      </c>
      <c r="D664" s="131">
        <f t="shared" si="43"/>
        <v>3982</v>
      </c>
      <c r="E664" s="133">
        <f>SUBTOTAL(9,E650:E663)</f>
        <v>520</v>
      </c>
      <c r="F664" s="133">
        <f>SUBTOTAL(9,F650:F663)</f>
        <v>647</v>
      </c>
      <c r="G664" s="133">
        <f>SUBTOTAL(9,G650:G663)</f>
        <v>626</v>
      </c>
      <c r="H664" s="133">
        <f>SUBTOTAL(9,H650:H663)</f>
        <v>2189</v>
      </c>
    </row>
    <row r="665" spans="1:8" ht="15.75" hidden="1" customHeight="1" outlineLevel="2">
      <c r="B665" s="253" t="s">
        <v>35</v>
      </c>
      <c r="C665" s="254" t="s">
        <v>136</v>
      </c>
      <c r="D665" s="131">
        <v>1998</v>
      </c>
      <c r="E665" s="132">
        <v>462</v>
      </c>
      <c r="F665" s="132">
        <v>465</v>
      </c>
      <c r="G665" s="132">
        <v>427</v>
      </c>
      <c r="H665" s="132">
        <v>644</v>
      </c>
    </row>
    <row r="666" spans="1:8" ht="15.75" hidden="1" customHeight="1" outlineLevel="2">
      <c r="B666" s="253" t="s">
        <v>35</v>
      </c>
      <c r="C666" s="254" t="s">
        <v>137</v>
      </c>
      <c r="D666" s="131">
        <v>304</v>
      </c>
      <c r="E666" s="132"/>
      <c r="F666" s="132"/>
      <c r="G666" s="137"/>
      <c r="H666" s="132">
        <v>304</v>
      </c>
    </row>
    <row r="667" spans="1:8" ht="15.75" hidden="1" customHeight="1" outlineLevel="2">
      <c r="B667" s="253" t="s">
        <v>35</v>
      </c>
      <c r="C667" s="254" t="s">
        <v>138</v>
      </c>
      <c r="D667" s="131"/>
      <c r="E667" s="132"/>
      <c r="F667" s="132"/>
      <c r="G667" s="132"/>
      <c r="H667" s="132"/>
    </row>
    <row r="668" spans="1:8" ht="15.75" hidden="1" customHeight="1" outlineLevel="2">
      <c r="B668" s="253" t="s">
        <v>35</v>
      </c>
      <c r="C668" s="254" t="s">
        <v>139</v>
      </c>
      <c r="D668" s="131"/>
      <c r="E668" s="132"/>
      <c r="F668" s="132"/>
      <c r="G668" s="132"/>
      <c r="H668" s="132"/>
    </row>
    <row r="669" spans="1:8" ht="15.75" hidden="1" customHeight="1" outlineLevel="2">
      <c r="B669" s="253" t="s">
        <v>35</v>
      </c>
      <c r="C669" s="254" t="s">
        <v>140</v>
      </c>
      <c r="D669" s="131">
        <v>54</v>
      </c>
      <c r="E669" s="132">
        <v>20</v>
      </c>
      <c r="F669" s="132">
        <v>20</v>
      </c>
      <c r="G669" s="132">
        <v>4</v>
      </c>
      <c r="H669" s="132">
        <v>10</v>
      </c>
    </row>
    <row r="670" spans="1:8" ht="15.75" hidden="1" customHeight="1" outlineLevel="2">
      <c r="B670" s="253" t="s">
        <v>35</v>
      </c>
      <c r="C670" s="254" t="s">
        <v>141</v>
      </c>
      <c r="D670" s="131"/>
      <c r="E670" s="132"/>
      <c r="F670" s="132"/>
      <c r="G670" s="132"/>
      <c r="H670" s="132"/>
    </row>
    <row r="671" spans="1:8" ht="15.75" hidden="1" customHeight="1" outlineLevel="2">
      <c r="B671" s="253" t="s">
        <v>35</v>
      </c>
      <c r="C671" s="254" t="s">
        <v>142</v>
      </c>
      <c r="D671" s="131"/>
      <c r="E671" s="132"/>
      <c r="F671" s="132"/>
      <c r="G671" s="132"/>
      <c r="H671" s="132"/>
    </row>
    <row r="672" spans="1:8" ht="15.75" hidden="1" customHeight="1" outlineLevel="2">
      <c r="B672" s="253" t="s">
        <v>35</v>
      </c>
      <c r="C672" s="254" t="s">
        <v>143</v>
      </c>
      <c r="D672" s="131"/>
      <c r="E672" s="132"/>
      <c r="F672" s="132"/>
      <c r="G672" s="132"/>
      <c r="H672" s="132"/>
    </row>
    <row r="673" spans="1:8" ht="15.75" hidden="1" customHeight="1" outlineLevel="2">
      <c r="B673" s="253" t="s">
        <v>35</v>
      </c>
      <c r="C673" s="254" t="s">
        <v>144</v>
      </c>
      <c r="D673" s="131">
        <v>1233</v>
      </c>
      <c r="E673" s="132">
        <v>275</v>
      </c>
      <c r="F673" s="132">
        <v>481</v>
      </c>
      <c r="G673" s="132">
        <v>300</v>
      </c>
      <c r="H673" s="132">
        <v>177</v>
      </c>
    </row>
    <row r="674" spans="1:8" ht="15.75" hidden="1" customHeight="1" outlineLevel="2">
      <c r="B674" s="253" t="s">
        <v>35</v>
      </c>
      <c r="C674" s="254" t="s">
        <v>145</v>
      </c>
      <c r="D674" s="131"/>
      <c r="E674" s="132"/>
      <c r="F674" s="132"/>
      <c r="G674" s="132"/>
      <c r="H674" s="132"/>
    </row>
    <row r="675" spans="1:8" ht="15.75" hidden="1" customHeight="1" outlineLevel="2">
      <c r="B675" s="253" t="s">
        <v>35</v>
      </c>
      <c r="C675" s="254" t="s">
        <v>146</v>
      </c>
      <c r="D675" s="131"/>
      <c r="E675" s="132"/>
      <c r="F675" s="132"/>
      <c r="G675" s="132"/>
      <c r="H675" s="132"/>
    </row>
    <row r="676" spans="1:8" ht="15.75" hidden="1" customHeight="1" outlineLevel="2">
      <c r="B676" s="253" t="s">
        <v>35</v>
      </c>
      <c r="C676" s="254" t="s">
        <v>147</v>
      </c>
      <c r="D676" s="131">
        <v>2234</v>
      </c>
      <c r="E676" s="132">
        <v>336</v>
      </c>
      <c r="F676" s="132">
        <v>403</v>
      </c>
      <c r="G676" s="132">
        <v>257</v>
      </c>
      <c r="H676" s="132">
        <v>1238</v>
      </c>
    </row>
    <row r="677" spans="1:8" ht="15.75" hidden="1" customHeight="1" outlineLevel="2">
      <c r="B677" s="253" t="s">
        <v>35</v>
      </c>
      <c r="C677" s="254" t="s">
        <v>148</v>
      </c>
      <c r="D677" s="131"/>
      <c r="E677" s="132"/>
      <c r="F677" s="132"/>
      <c r="G677" s="132"/>
      <c r="H677" s="132"/>
    </row>
    <row r="678" spans="1:8" ht="15.75" hidden="1" customHeight="1" outlineLevel="2">
      <c r="B678" s="253" t="s">
        <v>35</v>
      </c>
      <c r="C678" s="254" t="s">
        <v>149</v>
      </c>
      <c r="D678" s="131"/>
      <c r="E678" s="132"/>
      <c r="F678" s="132"/>
      <c r="G678" s="132"/>
      <c r="H678" s="132"/>
    </row>
    <row r="679" spans="1:8" ht="15.75" customHeight="1" outlineLevel="1" collapsed="1">
      <c r="A679" s="128">
        <v>1</v>
      </c>
      <c r="B679" s="256" t="s">
        <v>127</v>
      </c>
      <c r="C679" s="254">
        <f t="shared" ref="C679:D679" si="44">SUBTOTAL(9,C665:C678)</f>
        <v>0</v>
      </c>
      <c r="D679" s="131">
        <f t="shared" si="44"/>
        <v>5823</v>
      </c>
      <c r="E679" s="133">
        <f>SUBTOTAL(9,E665:E678)</f>
        <v>1093</v>
      </c>
      <c r="F679" s="133">
        <f>SUBTOTAL(9,F665:F678)</f>
        <v>1369</v>
      </c>
      <c r="G679" s="133">
        <f>SUBTOTAL(9,G665:G678)</f>
        <v>988</v>
      </c>
      <c r="H679" s="133">
        <f>SUBTOTAL(9,H665:H678)</f>
        <v>2373</v>
      </c>
    </row>
    <row r="680" spans="1:8" ht="15.75" hidden="1" customHeight="1" outlineLevel="2">
      <c r="B680" s="253" t="s">
        <v>57</v>
      </c>
      <c r="C680" s="254" t="s">
        <v>136</v>
      </c>
      <c r="D680" s="131">
        <v>884</v>
      </c>
      <c r="E680" s="132">
        <v>389</v>
      </c>
      <c r="F680" s="132">
        <v>495</v>
      </c>
      <c r="G680" s="132"/>
      <c r="H680" s="132"/>
    </row>
    <row r="681" spans="1:8" ht="15.75" hidden="1" customHeight="1" outlineLevel="2">
      <c r="B681" s="253" t="s">
        <v>57</v>
      </c>
      <c r="C681" s="254" t="s">
        <v>137</v>
      </c>
      <c r="D681" s="131"/>
      <c r="E681" s="132"/>
      <c r="F681" s="132"/>
      <c r="G681" s="132"/>
      <c r="H681" s="132"/>
    </row>
    <row r="682" spans="1:8" ht="15.75" hidden="1" customHeight="1" outlineLevel="2">
      <c r="B682" s="253" t="s">
        <v>57</v>
      </c>
      <c r="C682" s="254" t="s">
        <v>138</v>
      </c>
      <c r="D682" s="131"/>
      <c r="E682" s="132"/>
      <c r="F682" s="132"/>
      <c r="G682" s="132"/>
      <c r="H682" s="132"/>
    </row>
    <row r="683" spans="1:8" ht="15.75" hidden="1" customHeight="1" outlineLevel="2">
      <c r="B683" s="253" t="s">
        <v>57</v>
      </c>
      <c r="C683" s="254" t="s">
        <v>139</v>
      </c>
      <c r="D683" s="131"/>
      <c r="E683" s="132"/>
      <c r="F683" s="132"/>
      <c r="G683" s="132"/>
      <c r="H683" s="132"/>
    </row>
    <row r="684" spans="1:8" ht="15.75" hidden="1" customHeight="1" outlineLevel="2">
      <c r="B684" s="253" t="s">
        <v>57</v>
      </c>
      <c r="C684" s="254" t="s">
        <v>140</v>
      </c>
      <c r="D684" s="131"/>
      <c r="E684" s="132"/>
      <c r="F684" s="132"/>
      <c r="G684" s="132"/>
      <c r="H684" s="132"/>
    </row>
    <row r="685" spans="1:8" ht="15.75" hidden="1" customHeight="1" outlineLevel="2">
      <c r="B685" s="253" t="s">
        <v>57</v>
      </c>
      <c r="C685" s="254" t="s">
        <v>141</v>
      </c>
      <c r="D685" s="131"/>
      <c r="E685" s="132"/>
      <c r="F685" s="132"/>
      <c r="G685" s="132"/>
      <c r="H685" s="132"/>
    </row>
    <row r="686" spans="1:8" ht="15.75" hidden="1" customHeight="1" outlineLevel="2">
      <c r="B686" s="253" t="s">
        <v>57</v>
      </c>
      <c r="C686" s="254" t="s">
        <v>142</v>
      </c>
      <c r="D686" s="131"/>
      <c r="E686" s="132"/>
      <c r="F686" s="132"/>
      <c r="G686" s="132"/>
      <c r="H686" s="132"/>
    </row>
    <row r="687" spans="1:8" ht="15.75" hidden="1" customHeight="1" outlineLevel="2">
      <c r="B687" s="253" t="s">
        <v>57</v>
      </c>
      <c r="C687" s="254" t="s">
        <v>143</v>
      </c>
      <c r="D687" s="131"/>
      <c r="E687" s="132"/>
      <c r="F687" s="132"/>
      <c r="G687" s="132"/>
      <c r="H687" s="132"/>
    </row>
    <row r="688" spans="1:8" ht="15.75" hidden="1" customHeight="1" outlineLevel="2">
      <c r="B688" s="253" t="s">
        <v>57</v>
      </c>
      <c r="C688" s="254" t="s">
        <v>144</v>
      </c>
      <c r="D688" s="131"/>
      <c r="E688" s="132"/>
      <c r="F688" s="132"/>
      <c r="G688" s="132"/>
      <c r="H688" s="132"/>
    </row>
    <row r="689" spans="1:8" ht="15.75" hidden="1" customHeight="1" outlineLevel="2">
      <c r="B689" s="253" t="s">
        <v>57</v>
      </c>
      <c r="C689" s="254" t="s">
        <v>145</v>
      </c>
      <c r="D689" s="131"/>
      <c r="E689" s="132"/>
      <c r="F689" s="132"/>
      <c r="G689" s="132"/>
      <c r="H689" s="132"/>
    </row>
    <row r="690" spans="1:8" ht="15.75" hidden="1" customHeight="1" outlineLevel="2">
      <c r="B690" s="253" t="s">
        <v>57</v>
      </c>
      <c r="C690" s="254" t="s">
        <v>146</v>
      </c>
      <c r="D690" s="131"/>
      <c r="E690" s="132"/>
      <c r="F690" s="132"/>
      <c r="G690" s="132"/>
      <c r="H690" s="132"/>
    </row>
    <row r="691" spans="1:8" ht="15.75" hidden="1" customHeight="1" outlineLevel="2">
      <c r="B691" s="253" t="s">
        <v>57</v>
      </c>
      <c r="C691" s="254" t="s">
        <v>147</v>
      </c>
      <c r="D691" s="131"/>
      <c r="E691" s="132"/>
      <c r="F691" s="132"/>
      <c r="G691" s="132"/>
      <c r="H691" s="132"/>
    </row>
    <row r="692" spans="1:8" ht="15.75" hidden="1" customHeight="1" outlineLevel="2">
      <c r="B692" s="253" t="s">
        <v>57</v>
      </c>
      <c r="C692" s="254" t="s">
        <v>148</v>
      </c>
      <c r="D692" s="131"/>
      <c r="E692" s="132"/>
      <c r="F692" s="132"/>
      <c r="G692" s="132"/>
      <c r="H692" s="132"/>
    </row>
    <row r="693" spans="1:8" ht="15.75" hidden="1" customHeight="1" outlineLevel="2">
      <c r="B693" s="253" t="s">
        <v>57</v>
      </c>
      <c r="C693" s="254" t="s">
        <v>149</v>
      </c>
      <c r="D693" s="131"/>
      <c r="E693" s="132"/>
      <c r="F693" s="132"/>
      <c r="G693" s="132"/>
      <c r="H693" s="132"/>
    </row>
    <row r="694" spans="1:8" ht="15.75" customHeight="1" outlineLevel="1" collapsed="1">
      <c r="A694" s="128">
        <v>1</v>
      </c>
      <c r="B694" s="256" t="s">
        <v>215</v>
      </c>
      <c r="C694" s="254">
        <f t="shared" ref="C694:D694" si="45">SUBTOTAL(9,C680:C693)</f>
        <v>0</v>
      </c>
      <c r="D694" s="131">
        <f t="shared" si="45"/>
        <v>884</v>
      </c>
      <c r="E694" s="133">
        <f>SUBTOTAL(9,E680:E693)</f>
        <v>389</v>
      </c>
      <c r="F694" s="136">
        <f>SUBTOTAL(9,F680:F693)</f>
        <v>495</v>
      </c>
      <c r="G694" s="133">
        <f>SUBTOTAL(9,G680:G693)</f>
        <v>0</v>
      </c>
      <c r="H694" s="133">
        <f>SUBTOTAL(9,H680:H693)</f>
        <v>0</v>
      </c>
    </row>
    <row r="695" spans="1:8" ht="15.75" hidden="1" customHeight="1" outlineLevel="2">
      <c r="B695" s="253" t="s">
        <v>216</v>
      </c>
      <c r="C695" s="254" t="s">
        <v>136</v>
      </c>
      <c r="D695" s="131">
        <v>4355</v>
      </c>
      <c r="E695" s="132"/>
      <c r="F695" s="132"/>
      <c r="G695" s="132">
        <v>538</v>
      </c>
      <c r="H695" s="132">
        <v>3817</v>
      </c>
    </row>
    <row r="696" spans="1:8" ht="15.75" hidden="1" customHeight="1" outlineLevel="2">
      <c r="B696" s="253" t="s">
        <v>216</v>
      </c>
      <c r="C696" s="254" t="s">
        <v>137</v>
      </c>
      <c r="D696" s="131"/>
      <c r="E696" s="132"/>
      <c r="F696" s="132"/>
      <c r="G696" s="132"/>
      <c r="H696" s="132"/>
    </row>
    <row r="697" spans="1:8" ht="15.75" hidden="1" customHeight="1" outlineLevel="2">
      <c r="B697" s="253" t="s">
        <v>216</v>
      </c>
      <c r="C697" s="254" t="s">
        <v>138</v>
      </c>
      <c r="D697" s="131"/>
      <c r="E697" s="132"/>
      <c r="F697" s="132"/>
      <c r="G697" s="132"/>
      <c r="H697" s="132"/>
    </row>
    <row r="698" spans="1:8" ht="15.75" hidden="1" customHeight="1" outlineLevel="2">
      <c r="B698" s="253" t="s">
        <v>216</v>
      </c>
      <c r="C698" s="254" t="s">
        <v>139</v>
      </c>
      <c r="D698" s="131"/>
      <c r="E698" s="132"/>
      <c r="F698" s="132"/>
      <c r="G698" s="132"/>
      <c r="H698" s="132"/>
    </row>
    <row r="699" spans="1:8" ht="15.75" hidden="1" customHeight="1" outlineLevel="2">
      <c r="B699" s="253" t="s">
        <v>216</v>
      </c>
      <c r="C699" s="254" t="s">
        <v>140</v>
      </c>
      <c r="D699" s="131"/>
      <c r="E699" s="132"/>
      <c r="F699" s="132"/>
      <c r="G699" s="132"/>
      <c r="H699" s="132"/>
    </row>
    <row r="700" spans="1:8" ht="15.75" hidden="1" customHeight="1" outlineLevel="2">
      <c r="B700" s="253" t="s">
        <v>216</v>
      </c>
      <c r="C700" s="254" t="s">
        <v>141</v>
      </c>
      <c r="D700" s="131"/>
      <c r="E700" s="132"/>
      <c r="F700" s="132"/>
      <c r="G700" s="132"/>
      <c r="H700" s="132"/>
    </row>
    <row r="701" spans="1:8" ht="15.75" hidden="1" customHeight="1" outlineLevel="2">
      <c r="B701" s="253" t="s">
        <v>216</v>
      </c>
      <c r="C701" s="254" t="s">
        <v>142</v>
      </c>
      <c r="D701" s="131"/>
      <c r="E701" s="132"/>
      <c r="F701" s="132"/>
      <c r="G701" s="132"/>
      <c r="H701" s="132"/>
    </row>
    <row r="702" spans="1:8" ht="15.75" hidden="1" customHeight="1" outlineLevel="2">
      <c r="B702" s="253" t="s">
        <v>216</v>
      </c>
      <c r="C702" s="254" t="s">
        <v>143</v>
      </c>
      <c r="D702" s="131"/>
      <c r="E702" s="132"/>
      <c r="F702" s="132"/>
      <c r="G702" s="132"/>
      <c r="H702" s="132"/>
    </row>
    <row r="703" spans="1:8" ht="15.75" hidden="1" customHeight="1" outlineLevel="2">
      <c r="B703" s="253" t="s">
        <v>216</v>
      </c>
      <c r="C703" s="254" t="s">
        <v>144</v>
      </c>
      <c r="D703" s="131"/>
      <c r="E703" s="132"/>
      <c r="F703" s="132"/>
      <c r="G703" s="132"/>
      <c r="H703" s="132"/>
    </row>
    <row r="704" spans="1:8" ht="15.75" hidden="1" customHeight="1" outlineLevel="2">
      <c r="B704" s="253" t="s">
        <v>216</v>
      </c>
      <c r="C704" s="254" t="s">
        <v>145</v>
      </c>
      <c r="D704" s="131"/>
      <c r="E704" s="132"/>
      <c r="F704" s="132"/>
      <c r="G704" s="132"/>
      <c r="H704" s="132"/>
    </row>
    <row r="705" spans="1:8" ht="15.75" hidden="1" customHeight="1" outlineLevel="2">
      <c r="B705" s="253" t="s">
        <v>216</v>
      </c>
      <c r="C705" s="254" t="s">
        <v>146</v>
      </c>
      <c r="D705" s="131"/>
      <c r="E705" s="132"/>
      <c r="F705" s="132"/>
      <c r="G705" s="132"/>
      <c r="H705" s="132"/>
    </row>
    <row r="706" spans="1:8" ht="15.75" hidden="1" customHeight="1" outlineLevel="2">
      <c r="B706" s="253" t="s">
        <v>216</v>
      </c>
      <c r="C706" s="254" t="s">
        <v>147</v>
      </c>
      <c r="D706" s="131"/>
      <c r="E706" s="132"/>
      <c r="F706" s="132"/>
      <c r="G706" s="132"/>
      <c r="H706" s="132"/>
    </row>
    <row r="707" spans="1:8" ht="15.75" hidden="1" customHeight="1" outlineLevel="2">
      <c r="B707" s="253" t="s">
        <v>216</v>
      </c>
      <c r="C707" s="254" t="s">
        <v>148</v>
      </c>
      <c r="D707" s="131"/>
      <c r="E707" s="132"/>
      <c r="F707" s="132"/>
      <c r="G707" s="132"/>
      <c r="H707" s="132"/>
    </row>
    <row r="708" spans="1:8" ht="15.75" hidden="1" customHeight="1" outlineLevel="2">
      <c r="B708" s="253" t="s">
        <v>216</v>
      </c>
      <c r="C708" s="254" t="s">
        <v>149</v>
      </c>
      <c r="D708" s="131"/>
      <c r="E708" s="132"/>
      <c r="F708" s="132"/>
      <c r="G708" s="132"/>
      <c r="H708" s="132"/>
    </row>
    <row r="709" spans="1:8" ht="15.75" customHeight="1" outlineLevel="1" collapsed="1">
      <c r="A709" s="128">
        <v>1</v>
      </c>
      <c r="B709" s="256" t="s">
        <v>216</v>
      </c>
      <c r="C709" s="254">
        <f t="shared" ref="C709:D709" si="46">SUBTOTAL(9,C695:C708)</f>
        <v>0</v>
      </c>
      <c r="D709" s="131">
        <f t="shared" si="46"/>
        <v>4355</v>
      </c>
      <c r="E709" s="133">
        <f>SUBTOTAL(9,E695:E708)</f>
        <v>0</v>
      </c>
      <c r="F709" s="133">
        <f>SUBTOTAL(9,F695:F708)</f>
        <v>0</v>
      </c>
      <c r="G709" s="133">
        <f>SUBTOTAL(9,G695:G708)</f>
        <v>538</v>
      </c>
      <c r="H709" s="133">
        <f>SUBTOTAL(9,H695:H708)</f>
        <v>3817</v>
      </c>
    </row>
    <row r="710" spans="1:8" ht="15.75" hidden="1" customHeight="1" outlineLevel="2">
      <c r="B710" s="253" t="s">
        <v>217</v>
      </c>
      <c r="C710" s="254" t="s">
        <v>136</v>
      </c>
      <c r="D710" s="131">
        <v>284</v>
      </c>
      <c r="E710" s="132">
        <v>68</v>
      </c>
      <c r="F710" s="132">
        <v>85</v>
      </c>
      <c r="G710" s="132">
        <v>59</v>
      </c>
      <c r="H710" s="135">
        <v>72</v>
      </c>
    </row>
    <row r="711" spans="1:8" ht="15.75" hidden="1" customHeight="1" outlineLevel="2">
      <c r="B711" s="253" t="s">
        <v>217</v>
      </c>
      <c r="C711" s="254" t="s">
        <v>137</v>
      </c>
      <c r="D711" s="131"/>
      <c r="E711" s="132"/>
      <c r="F711" s="132"/>
      <c r="G711" s="132"/>
      <c r="H711" s="132"/>
    </row>
    <row r="712" spans="1:8" ht="15.75" hidden="1" customHeight="1" outlineLevel="2">
      <c r="B712" s="253" t="s">
        <v>217</v>
      </c>
      <c r="C712" s="254" t="s">
        <v>138</v>
      </c>
      <c r="D712" s="131"/>
      <c r="E712" s="132"/>
      <c r="F712" s="132"/>
      <c r="G712" s="132"/>
      <c r="H712" s="132"/>
    </row>
    <row r="713" spans="1:8" ht="15.75" hidden="1" customHeight="1" outlineLevel="2">
      <c r="B713" s="253" t="s">
        <v>217</v>
      </c>
      <c r="C713" s="254" t="s">
        <v>139</v>
      </c>
      <c r="D713" s="131"/>
      <c r="E713" s="132"/>
      <c r="F713" s="132"/>
      <c r="G713" s="132">
        <v>0</v>
      </c>
      <c r="H713" s="132"/>
    </row>
    <row r="714" spans="1:8" ht="15.75" hidden="1" customHeight="1" outlineLevel="2">
      <c r="B714" s="253" t="s">
        <v>217</v>
      </c>
      <c r="C714" s="254" t="s">
        <v>140</v>
      </c>
      <c r="D714" s="131">
        <v>3</v>
      </c>
      <c r="E714" s="132"/>
      <c r="F714" s="132">
        <v>1</v>
      </c>
      <c r="G714" s="132">
        <v>0</v>
      </c>
      <c r="H714" s="132">
        <v>2</v>
      </c>
    </row>
    <row r="715" spans="1:8" ht="15.75" hidden="1" customHeight="1" outlineLevel="2">
      <c r="B715" s="253" t="s">
        <v>217</v>
      </c>
      <c r="C715" s="254" t="s">
        <v>141</v>
      </c>
      <c r="D715" s="131"/>
      <c r="E715" s="132"/>
      <c r="F715" s="132"/>
      <c r="G715" s="132"/>
      <c r="H715" s="132"/>
    </row>
    <row r="716" spans="1:8" ht="15.75" hidden="1" customHeight="1" outlineLevel="2">
      <c r="B716" s="253" t="s">
        <v>217</v>
      </c>
      <c r="C716" s="254" t="s">
        <v>142</v>
      </c>
      <c r="D716" s="131"/>
      <c r="E716" s="132"/>
      <c r="F716" s="132"/>
      <c r="G716" s="132"/>
      <c r="H716" s="132"/>
    </row>
    <row r="717" spans="1:8" ht="15.75" hidden="1" customHeight="1" outlineLevel="2">
      <c r="B717" s="253" t="s">
        <v>217</v>
      </c>
      <c r="C717" s="254" t="s">
        <v>143</v>
      </c>
      <c r="D717" s="131"/>
      <c r="E717" s="132"/>
      <c r="F717" s="132"/>
      <c r="G717" s="132"/>
      <c r="H717" s="132"/>
    </row>
    <row r="718" spans="1:8" ht="15.75" hidden="1" customHeight="1" outlineLevel="2">
      <c r="B718" s="253" t="s">
        <v>217</v>
      </c>
      <c r="C718" s="254" t="s">
        <v>144</v>
      </c>
      <c r="D718" s="131">
        <v>19</v>
      </c>
      <c r="E718" s="132">
        <v>2</v>
      </c>
      <c r="F718" s="132">
        <v>8</v>
      </c>
      <c r="G718" s="132">
        <v>1</v>
      </c>
      <c r="H718" s="132">
        <v>8</v>
      </c>
    </row>
    <row r="719" spans="1:8" ht="15.75" hidden="1" customHeight="1" outlineLevel="2">
      <c r="B719" s="253" t="s">
        <v>217</v>
      </c>
      <c r="C719" s="254" t="s">
        <v>145</v>
      </c>
      <c r="D719" s="131"/>
      <c r="E719" s="132"/>
      <c r="F719" s="132"/>
      <c r="G719" s="132"/>
      <c r="H719" s="132"/>
    </row>
    <row r="720" spans="1:8" ht="31.5" hidden="1" customHeight="1" outlineLevel="2">
      <c r="B720" s="253" t="s">
        <v>217</v>
      </c>
      <c r="C720" s="254" t="s">
        <v>146</v>
      </c>
      <c r="D720" s="131">
        <v>285</v>
      </c>
      <c r="E720" s="132">
        <v>50</v>
      </c>
      <c r="F720" s="132">
        <v>76</v>
      </c>
      <c r="G720" s="132">
        <v>85</v>
      </c>
      <c r="H720" s="135">
        <v>74</v>
      </c>
    </row>
    <row r="721" spans="1:8" ht="23.25" hidden="1" customHeight="1" outlineLevel="2">
      <c r="B721" s="253" t="s">
        <v>217</v>
      </c>
      <c r="C721" s="254" t="s">
        <v>147</v>
      </c>
      <c r="D721" s="131">
        <v>509</v>
      </c>
      <c r="E721" s="132">
        <v>96</v>
      </c>
      <c r="F721" s="132">
        <v>146</v>
      </c>
      <c r="G721" s="132">
        <v>136</v>
      </c>
      <c r="H721" s="132">
        <v>131</v>
      </c>
    </row>
    <row r="722" spans="1:8" ht="15.75" hidden="1" customHeight="1" outlineLevel="2">
      <c r="B722" s="253" t="s">
        <v>217</v>
      </c>
      <c r="C722" s="254" t="s">
        <v>148</v>
      </c>
      <c r="D722" s="131"/>
      <c r="E722" s="132"/>
      <c r="F722" s="132"/>
      <c r="G722" s="132"/>
      <c r="H722" s="132"/>
    </row>
    <row r="723" spans="1:8" ht="15.75" hidden="1" customHeight="1" outlineLevel="2">
      <c r="B723" s="253" t="s">
        <v>217</v>
      </c>
      <c r="C723" s="254" t="s">
        <v>149</v>
      </c>
      <c r="D723" s="131"/>
      <c r="E723" s="132"/>
      <c r="F723" s="132"/>
      <c r="G723" s="132"/>
      <c r="H723" s="132"/>
    </row>
    <row r="724" spans="1:8" ht="15.75" customHeight="1" outlineLevel="1" collapsed="1">
      <c r="A724" s="128">
        <v>1</v>
      </c>
      <c r="B724" s="256" t="s">
        <v>218</v>
      </c>
      <c r="C724" s="254">
        <f t="shared" ref="C724:D724" si="47">SUBTOTAL(9,C710:C723)</f>
        <v>0</v>
      </c>
      <c r="D724" s="131">
        <f t="shared" si="47"/>
        <v>1100</v>
      </c>
      <c r="E724" s="133">
        <f>SUBTOTAL(9,E710:E723)</f>
        <v>216</v>
      </c>
      <c r="F724" s="133">
        <f>SUBTOTAL(9,F710:F723)</f>
        <v>316</v>
      </c>
      <c r="G724" s="133">
        <f>SUBTOTAL(9,G710:G723)</f>
        <v>281</v>
      </c>
      <c r="H724" s="133">
        <f>SUBTOTAL(9,H710:H723)</f>
        <v>287</v>
      </c>
    </row>
    <row r="725" spans="1:8" ht="15.75" hidden="1" customHeight="1" outlineLevel="2">
      <c r="B725" s="253" t="s">
        <v>219</v>
      </c>
      <c r="C725" s="254" t="s">
        <v>136</v>
      </c>
      <c r="D725" s="131"/>
      <c r="E725" s="132"/>
      <c r="F725" s="132"/>
      <c r="G725" s="132"/>
      <c r="H725" s="132"/>
    </row>
    <row r="726" spans="1:8" ht="15.75" hidden="1" customHeight="1" outlineLevel="2">
      <c r="B726" s="253" t="s">
        <v>219</v>
      </c>
      <c r="C726" s="254" t="s">
        <v>137</v>
      </c>
      <c r="D726" s="131"/>
      <c r="E726" s="132"/>
      <c r="F726" s="132"/>
      <c r="G726" s="132"/>
      <c r="H726" s="132"/>
    </row>
    <row r="727" spans="1:8" ht="15.75" hidden="1" customHeight="1" outlineLevel="2">
      <c r="B727" s="253" t="s">
        <v>219</v>
      </c>
      <c r="C727" s="254" t="s">
        <v>138</v>
      </c>
      <c r="D727" s="131"/>
      <c r="E727" s="132"/>
      <c r="F727" s="132"/>
      <c r="G727" s="132"/>
      <c r="H727" s="132"/>
    </row>
    <row r="728" spans="1:8" ht="15.75" hidden="1" customHeight="1" outlineLevel="2">
      <c r="B728" s="253" t="s">
        <v>219</v>
      </c>
      <c r="C728" s="254" t="s">
        <v>139</v>
      </c>
      <c r="D728" s="131"/>
      <c r="E728" s="132"/>
      <c r="F728" s="132"/>
      <c r="G728" s="132"/>
      <c r="H728" s="132"/>
    </row>
    <row r="729" spans="1:8" ht="15.75" hidden="1" customHeight="1" outlineLevel="2">
      <c r="B729" s="253" t="s">
        <v>219</v>
      </c>
      <c r="C729" s="254" t="s">
        <v>140</v>
      </c>
      <c r="D729" s="131"/>
      <c r="E729" s="132"/>
      <c r="F729" s="132"/>
      <c r="G729" s="132"/>
      <c r="H729" s="132"/>
    </row>
    <row r="730" spans="1:8" ht="15.75" hidden="1" customHeight="1" outlineLevel="2">
      <c r="B730" s="253" t="s">
        <v>219</v>
      </c>
      <c r="C730" s="254" t="s">
        <v>141</v>
      </c>
      <c r="D730" s="131"/>
      <c r="E730" s="132"/>
      <c r="F730" s="132"/>
      <c r="G730" s="132"/>
      <c r="H730" s="132"/>
    </row>
    <row r="731" spans="1:8" ht="15.75" hidden="1" customHeight="1" outlineLevel="2">
      <c r="B731" s="253" t="s">
        <v>219</v>
      </c>
      <c r="C731" s="254" t="s">
        <v>142</v>
      </c>
      <c r="D731" s="131"/>
      <c r="E731" s="132"/>
      <c r="F731" s="132"/>
      <c r="G731" s="132"/>
      <c r="H731" s="132"/>
    </row>
    <row r="732" spans="1:8" ht="15.75" hidden="1" customHeight="1" outlineLevel="2">
      <c r="B732" s="253" t="s">
        <v>219</v>
      </c>
      <c r="C732" s="254" t="s">
        <v>143</v>
      </c>
      <c r="D732" s="131"/>
      <c r="E732" s="132"/>
      <c r="F732" s="132"/>
      <c r="G732" s="132"/>
      <c r="H732" s="132"/>
    </row>
    <row r="733" spans="1:8" ht="15.75" hidden="1" customHeight="1" outlineLevel="2">
      <c r="B733" s="253" t="s">
        <v>219</v>
      </c>
      <c r="C733" s="254" t="s">
        <v>144</v>
      </c>
      <c r="D733" s="131"/>
      <c r="E733" s="132"/>
      <c r="F733" s="132"/>
      <c r="G733" s="132"/>
      <c r="H733" s="132"/>
    </row>
    <row r="734" spans="1:8" ht="15.75" hidden="1" customHeight="1" outlineLevel="2">
      <c r="B734" s="253" t="s">
        <v>219</v>
      </c>
      <c r="C734" s="254" t="s">
        <v>145</v>
      </c>
      <c r="D734" s="131"/>
      <c r="E734" s="132"/>
      <c r="F734" s="132"/>
      <c r="G734" s="132"/>
      <c r="H734" s="132"/>
    </row>
    <row r="735" spans="1:8" ht="15.75" hidden="1" customHeight="1" outlineLevel="2">
      <c r="B735" s="253" t="s">
        <v>219</v>
      </c>
      <c r="C735" s="254" t="s">
        <v>146</v>
      </c>
      <c r="D735" s="131"/>
      <c r="E735" s="132"/>
      <c r="F735" s="132"/>
      <c r="G735" s="132"/>
      <c r="H735" s="132"/>
    </row>
    <row r="736" spans="1:8" ht="15.75" hidden="1" customHeight="1" outlineLevel="2">
      <c r="B736" s="253" t="s">
        <v>219</v>
      </c>
      <c r="C736" s="254" t="s">
        <v>147</v>
      </c>
      <c r="D736" s="131"/>
      <c r="E736" s="132"/>
      <c r="F736" s="132"/>
      <c r="G736" s="132"/>
      <c r="H736" s="132"/>
    </row>
    <row r="737" spans="1:8" ht="15.75" hidden="1" customHeight="1" outlineLevel="2">
      <c r="B737" s="253" t="s">
        <v>219</v>
      </c>
      <c r="C737" s="254" t="s">
        <v>148</v>
      </c>
      <c r="D737" s="131"/>
      <c r="E737" s="132"/>
      <c r="F737" s="132"/>
      <c r="G737" s="132"/>
      <c r="H737" s="132"/>
    </row>
    <row r="738" spans="1:8" ht="15.75" hidden="1" customHeight="1" outlineLevel="2">
      <c r="B738" s="258" t="s">
        <v>219</v>
      </c>
      <c r="C738" s="254" t="s">
        <v>149</v>
      </c>
      <c r="D738" s="138"/>
      <c r="E738" s="139"/>
      <c r="F738" s="139"/>
      <c r="G738" s="139"/>
      <c r="H738" s="139"/>
    </row>
    <row r="739" spans="1:8" ht="15.75" customHeight="1" outlineLevel="1" collapsed="1">
      <c r="A739" s="128">
        <v>1</v>
      </c>
      <c r="B739" s="256" t="s">
        <v>220</v>
      </c>
      <c r="C739" s="259">
        <f t="shared" ref="C739:D739" si="48">SUBTOTAL(9,C725:C738)</f>
        <v>0</v>
      </c>
      <c r="D739" s="131">
        <f t="shared" si="48"/>
        <v>0</v>
      </c>
      <c r="E739" s="132">
        <f>SUBTOTAL(9,E725:E738)</f>
        <v>0</v>
      </c>
      <c r="F739" s="132">
        <f>SUBTOTAL(9,F725:F738)</f>
        <v>0</v>
      </c>
      <c r="G739" s="132">
        <f>SUBTOTAL(9,G725:G738)</f>
        <v>0</v>
      </c>
      <c r="H739" s="132">
        <f>SUBTOTAL(9,H725:H738)</f>
        <v>0</v>
      </c>
    </row>
    <row r="740" spans="1:8">
      <c r="A740" s="128">
        <v>1</v>
      </c>
      <c r="B740" s="256" t="s">
        <v>130</v>
      </c>
      <c r="C740" s="259">
        <f t="shared" ref="C740" si="49">SUBTOTAL(9,C5:C738)</f>
        <v>0</v>
      </c>
      <c r="D740" s="131">
        <f>SUBTOTAL(9,D5:D738)</f>
        <v>98544</v>
      </c>
      <c r="E740" s="133">
        <f>SUBTOTAL(9,E5:E738)</f>
        <v>14242</v>
      </c>
      <c r="F740" s="133">
        <f>SUBTOTAL(9,F5:F738)</f>
        <v>15714</v>
      </c>
      <c r="G740" s="133">
        <f>SUBTOTAL(9,G5:G738)</f>
        <v>13085</v>
      </c>
      <c r="H740" s="133">
        <f>SUBTOTAL(9,H5:H738)</f>
        <v>55503</v>
      </c>
    </row>
  </sheetData>
  <autoFilter ref="A4:H740"/>
  <mergeCells count="2">
    <mergeCell ref="B2:D2"/>
    <mergeCell ref="B3:D3"/>
  </mergeCells>
  <conditionalFormatting sqref="E4:H4">
    <cfRule type="expression" dxfId="1781" priority="27">
      <formula>$C4=3</formula>
    </cfRule>
    <cfRule type="expression" dxfId="1780" priority="28">
      <formula>$C4=2</formula>
    </cfRule>
  </conditionalFormatting>
  <conditionalFormatting sqref="A1:G1 I1:XFD1 A2:XFD1048576">
    <cfRule type="expression" dxfId="1779" priority="26">
      <formula>$A1=1</formula>
    </cfRule>
  </conditionalFormatting>
  <conditionalFormatting sqref="H1">
    <cfRule type="expression" dxfId="1778" priority="1">
      <formula>$A1=3</formula>
    </cfRule>
    <cfRule type="expression" dxfId="1777" priority="2">
      <formula>$A1=2</formula>
    </cfRule>
    <cfRule type="expression" dxfId="1776" priority="3">
      <formula>$A1=1</formula>
    </cfRule>
  </conditionalFormatting>
  <pageMargins left="0.11811023622047245" right="0.11811023622047245" top="0.15748031496062992" bottom="0" header="0.31496062992125984" footer="0.31496062992125984"/>
  <pageSetup paperSize="9" scale="50" fitToHeight="2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U1196"/>
  <sheetViews>
    <sheetView view="pageBreakPreview" zoomScale="85" zoomScaleNormal="85" zoomScaleSheetLayoutView="85" workbookViewId="0">
      <pane xSplit="3" ySplit="5" topLeftCell="D6" activePane="bottomRight" state="frozen"/>
      <selection activeCell="O470" sqref="O470"/>
      <selection pane="topRight" activeCell="O470" sqref="O470"/>
      <selection pane="bottomLeft" activeCell="O470" sqref="O470"/>
      <selection pane="bottomRight" activeCell="E8" sqref="E8"/>
    </sheetView>
  </sheetViews>
  <sheetFormatPr defaultRowHeight="15"/>
  <cols>
    <col min="1" max="1" width="3.7109375" style="140" hidden="1" customWidth="1"/>
    <col min="2" max="2" width="56" style="141" customWidth="1"/>
    <col min="3" max="3" width="19" style="142" customWidth="1"/>
    <col min="4" max="4" width="6.5703125" style="142" customWidth="1"/>
    <col min="5" max="5" width="7.42578125" style="142" customWidth="1"/>
    <col min="6" max="7" width="6.5703125" style="142" customWidth="1"/>
    <col min="8" max="29" width="6.5703125" style="144" customWidth="1"/>
    <col min="30" max="30" width="6.7109375" style="144" customWidth="1"/>
    <col min="31" max="33" width="6.85546875" style="144" customWidth="1"/>
    <col min="34" max="34" width="7.28515625" style="144" customWidth="1"/>
    <col min="35" max="36" width="7.140625" style="144" customWidth="1"/>
    <col min="37" max="37" width="7.42578125" style="144" customWidth="1"/>
    <col min="38" max="47" width="6.5703125" style="144" customWidth="1"/>
    <col min="48" max="85" width="9.140625" style="144" customWidth="1"/>
    <col min="86" max="86" width="68.28515625" style="144" customWidth="1"/>
    <col min="87" max="95" width="0" style="144" hidden="1" customWidth="1"/>
    <col min="96" max="98" width="14.85546875" style="144" customWidth="1"/>
    <col min="99" max="101" width="0" style="144" hidden="1" customWidth="1"/>
    <col min="102" max="102" width="12.7109375" style="144" customWidth="1"/>
    <col min="103" max="103" width="14.85546875" style="144" customWidth="1"/>
    <col min="104" max="104" width="12.7109375" style="144" customWidth="1"/>
    <col min="105" max="105" width="12.42578125" style="144" customWidth="1"/>
    <col min="106" max="106" width="13.140625" style="144" customWidth="1"/>
    <col min="107" max="108" width="12.42578125" style="144" customWidth="1"/>
    <col min="109" max="112" width="12.7109375" style="144" customWidth="1"/>
    <col min="113" max="113" width="14.85546875" style="144" customWidth="1"/>
    <col min="114" max="114" width="12.7109375" style="144" customWidth="1"/>
    <col min="115" max="115" width="14.85546875" style="144" customWidth="1"/>
    <col min="116" max="119" width="12.7109375" style="144" customWidth="1"/>
    <col min="120" max="120" width="14.85546875" style="144" customWidth="1"/>
    <col min="121" max="122" width="12.7109375" style="144" customWidth="1"/>
    <col min="123" max="123" width="14.85546875" style="144" customWidth="1"/>
    <col min="124" max="124" width="12.7109375" style="144" customWidth="1"/>
    <col min="125" max="139" width="0" style="144" hidden="1" customWidth="1"/>
    <col min="140" max="140" width="9.140625" style="144" customWidth="1"/>
    <col min="141" max="141" width="12" style="144" customWidth="1"/>
    <col min="142" max="142" width="66.28515625" style="144" customWidth="1"/>
    <col min="143" max="149" width="0" style="144" hidden="1" customWidth="1"/>
    <col min="150" max="150" width="15.140625" style="144" customWidth="1"/>
    <col min="151" max="151" width="0" style="144" hidden="1" customWidth="1"/>
    <col min="152" max="152" width="16.5703125" style="144" customWidth="1"/>
    <col min="153" max="156" width="0" style="144" hidden="1" customWidth="1"/>
    <col min="157" max="256" width="9.140625" style="144"/>
    <col min="257" max="257" width="0" style="144" hidden="1" customWidth="1"/>
    <col min="258" max="258" width="56" style="144" customWidth="1"/>
    <col min="259" max="259" width="19" style="144" customWidth="1"/>
    <col min="260" max="260" width="6.5703125" style="144" customWidth="1"/>
    <col min="261" max="261" width="7.42578125" style="144" customWidth="1"/>
    <col min="262" max="285" width="6.5703125" style="144" customWidth="1"/>
    <col min="286" max="286" width="6.7109375" style="144" customWidth="1"/>
    <col min="287" max="289" width="6.85546875" style="144" customWidth="1"/>
    <col min="290" max="290" width="7.28515625" style="144" customWidth="1"/>
    <col min="291" max="291" width="7.140625" style="144" customWidth="1"/>
    <col min="292" max="292" width="7.42578125" style="144" customWidth="1"/>
    <col min="293" max="302" width="6.5703125" style="144" customWidth="1"/>
    <col min="303" max="341" width="9.140625" style="144" customWidth="1"/>
    <col min="342" max="342" width="68.28515625" style="144" customWidth="1"/>
    <col min="343" max="351" width="0" style="144" hidden="1" customWidth="1"/>
    <col min="352" max="354" width="14.85546875" style="144" customWidth="1"/>
    <col min="355" max="357" width="0" style="144" hidden="1" customWidth="1"/>
    <col min="358" max="358" width="12.7109375" style="144" customWidth="1"/>
    <col min="359" max="359" width="14.85546875" style="144" customWidth="1"/>
    <col min="360" max="360" width="12.7109375" style="144" customWidth="1"/>
    <col min="361" max="361" width="12.42578125" style="144" customWidth="1"/>
    <col min="362" max="362" width="13.140625" style="144" customWidth="1"/>
    <col min="363" max="364" width="12.42578125" style="144" customWidth="1"/>
    <col min="365" max="368" width="12.7109375" style="144" customWidth="1"/>
    <col min="369" max="369" width="14.85546875" style="144" customWidth="1"/>
    <col min="370" max="370" width="12.7109375" style="144" customWidth="1"/>
    <col min="371" max="371" width="14.85546875" style="144" customWidth="1"/>
    <col min="372" max="375" width="12.7109375" style="144" customWidth="1"/>
    <col min="376" max="376" width="14.85546875" style="144" customWidth="1"/>
    <col min="377" max="378" width="12.7109375" style="144" customWidth="1"/>
    <col min="379" max="379" width="14.85546875" style="144" customWidth="1"/>
    <col min="380" max="380" width="12.7109375" style="144" customWidth="1"/>
    <col min="381" max="395" width="0" style="144" hidden="1" customWidth="1"/>
    <col min="396" max="396" width="9.140625" style="144" customWidth="1"/>
    <col min="397" max="397" width="12" style="144" customWidth="1"/>
    <col min="398" max="398" width="66.28515625" style="144" customWidth="1"/>
    <col min="399" max="405" width="0" style="144" hidden="1" customWidth="1"/>
    <col min="406" max="406" width="15.140625" style="144" customWidth="1"/>
    <col min="407" max="407" width="0" style="144" hidden="1" customWidth="1"/>
    <col min="408" max="408" width="16.5703125" style="144" customWidth="1"/>
    <col min="409" max="412" width="0" style="144" hidden="1" customWidth="1"/>
    <col min="413" max="512" width="9.140625" style="144"/>
    <col min="513" max="513" width="0" style="144" hidden="1" customWidth="1"/>
    <col min="514" max="514" width="56" style="144" customWidth="1"/>
    <col min="515" max="515" width="19" style="144" customWidth="1"/>
    <col min="516" max="516" width="6.5703125" style="144" customWidth="1"/>
    <col min="517" max="517" width="7.42578125" style="144" customWidth="1"/>
    <col min="518" max="541" width="6.5703125" style="144" customWidth="1"/>
    <col min="542" max="542" width="6.7109375" style="144" customWidth="1"/>
    <col min="543" max="545" width="6.85546875" style="144" customWidth="1"/>
    <col min="546" max="546" width="7.28515625" style="144" customWidth="1"/>
    <col min="547" max="547" width="7.140625" style="144" customWidth="1"/>
    <col min="548" max="548" width="7.42578125" style="144" customWidth="1"/>
    <col min="549" max="558" width="6.5703125" style="144" customWidth="1"/>
    <col min="559" max="597" width="9.140625" style="144" customWidth="1"/>
    <col min="598" max="598" width="68.28515625" style="144" customWidth="1"/>
    <col min="599" max="607" width="0" style="144" hidden="1" customWidth="1"/>
    <col min="608" max="610" width="14.85546875" style="144" customWidth="1"/>
    <col min="611" max="613" width="0" style="144" hidden="1" customWidth="1"/>
    <col min="614" max="614" width="12.7109375" style="144" customWidth="1"/>
    <col min="615" max="615" width="14.85546875" style="144" customWidth="1"/>
    <col min="616" max="616" width="12.7109375" style="144" customWidth="1"/>
    <col min="617" max="617" width="12.42578125" style="144" customWidth="1"/>
    <col min="618" max="618" width="13.140625" style="144" customWidth="1"/>
    <col min="619" max="620" width="12.42578125" style="144" customWidth="1"/>
    <col min="621" max="624" width="12.7109375" style="144" customWidth="1"/>
    <col min="625" max="625" width="14.85546875" style="144" customWidth="1"/>
    <col min="626" max="626" width="12.7109375" style="144" customWidth="1"/>
    <col min="627" max="627" width="14.85546875" style="144" customWidth="1"/>
    <col min="628" max="631" width="12.7109375" style="144" customWidth="1"/>
    <col min="632" max="632" width="14.85546875" style="144" customWidth="1"/>
    <col min="633" max="634" width="12.7109375" style="144" customWidth="1"/>
    <col min="635" max="635" width="14.85546875" style="144" customWidth="1"/>
    <col min="636" max="636" width="12.7109375" style="144" customWidth="1"/>
    <col min="637" max="651" width="0" style="144" hidden="1" customWidth="1"/>
    <col min="652" max="652" width="9.140625" style="144" customWidth="1"/>
    <col min="653" max="653" width="12" style="144" customWidth="1"/>
    <col min="654" max="654" width="66.28515625" style="144" customWidth="1"/>
    <col min="655" max="661" width="0" style="144" hidden="1" customWidth="1"/>
    <col min="662" max="662" width="15.140625" style="144" customWidth="1"/>
    <col min="663" max="663" width="0" style="144" hidden="1" customWidth="1"/>
    <col min="664" max="664" width="16.5703125" style="144" customWidth="1"/>
    <col min="665" max="668" width="0" style="144" hidden="1" customWidth="1"/>
    <col min="669" max="768" width="9.140625" style="144"/>
    <col min="769" max="769" width="0" style="144" hidden="1" customWidth="1"/>
    <col min="770" max="770" width="56" style="144" customWidth="1"/>
    <col min="771" max="771" width="19" style="144" customWidth="1"/>
    <col min="772" max="772" width="6.5703125" style="144" customWidth="1"/>
    <col min="773" max="773" width="7.42578125" style="144" customWidth="1"/>
    <col min="774" max="797" width="6.5703125" style="144" customWidth="1"/>
    <col min="798" max="798" width="6.7109375" style="144" customWidth="1"/>
    <col min="799" max="801" width="6.85546875" style="144" customWidth="1"/>
    <col min="802" max="802" width="7.28515625" style="144" customWidth="1"/>
    <col min="803" max="803" width="7.140625" style="144" customWidth="1"/>
    <col min="804" max="804" width="7.42578125" style="144" customWidth="1"/>
    <col min="805" max="814" width="6.5703125" style="144" customWidth="1"/>
    <col min="815" max="853" width="9.140625" style="144" customWidth="1"/>
    <col min="854" max="854" width="68.28515625" style="144" customWidth="1"/>
    <col min="855" max="863" width="0" style="144" hidden="1" customWidth="1"/>
    <col min="864" max="866" width="14.85546875" style="144" customWidth="1"/>
    <col min="867" max="869" width="0" style="144" hidden="1" customWidth="1"/>
    <col min="870" max="870" width="12.7109375" style="144" customWidth="1"/>
    <col min="871" max="871" width="14.85546875" style="144" customWidth="1"/>
    <col min="872" max="872" width="12.7109375" style="144" customWidth="1"/>
    <col min="873" max="873" width="12.42578125" style="144" customWidth="1"/>
    <col min="874" max="874" width="13.140625" style="144" customWidth="1"/>
    <col min="875" max="876" width="12.42578125" style="144" customWidth="1"/>
    <col min="877" max="880" width="12.7109375" style="144" customWidth="1"/>
    <col min="881" max="881" width="14.85546875" style="144" customWidth="1"/>
    <col min="882" max="882" width="12.7109375" style="144" customWidth="1"/>
    <col min="883" max="883" width="14.85546875" style="144" customWidth="1"/>
    <col min="884" max="887" width="12.7109375" style="144" customWidth="1"/>
    <col min="888" max="888" width="14.85546875" style="144" customWidth="1"/>
    <col min="889" max="890" width="12.7109375" style="144" customWidth="1"/>
    <col min="891" max="891" width="14.85546875" style="144" customWidth="1"/>
    <col min="892" max="892" width="12.7109375" style="144" customWidth="1"/>
    <col min="893" max="907" width="0" style="144" hidden="1" customWidth="1"/>
    <col min="908" max="908" width="9.140625" style="144" customWidth="1"/>
    <col min="909" max="909" width="12" style="144" customWidth="1"/>
    <col min="910" max="910" width="66.28515625" style="144" customWidth="1"/>
    <col min="911" max="917" width="0" style="144" hidden="1" customWidth="1"/>
    <col min="918" max="918" width="15.140625" style="144" customWidth="1"/>
    <col min="919" max="919" width="0" style="144" hidden="1" customWidth="1"/>
    <col min="920" max="920" width="16.5703125" style="144" customWidth="1"/>
    <col min="921" max="924" width="0" style="144" hidden="1" customWidth="1"/>
    <col min="925" max="1024" width="9.140625" style="144"/>
    <col min="1025" max="1025" width="0" style="144" hidden="1" customWidth="1"/>
    <col min="1026" max="1026" width="56" style="144" customWidth="1"/>
    <col min="1027" max="1027" width="19" style="144" customWidth="1"/>
    <col min="1028" max="1028" width="6.5703125" style="144" customWidth="1"/>
    <col min="1029" max="1029" width="7.42578125" style="144" customWidth="1"/>
    <col min="1030" max="1053" width="6.5703125" style="144" customWidth="1"/>
    <col min="1054" max="1054" width="6.7109375" style="144" customWidth="1"/>
    <col min="1055" max="1057" width="6.85546875" style="144" customWidth="1"/>
    <col min="1058" max="1058" width="7.28515625" style="144" customWidth="1"/>
    <col min="1059" max="1059" width="7.140625" style="144" customWidth="1"/>
    <col min="1060" max="1060" width="7.42578125" style="144" customWidth="1"/>
    <col min="1061" max="1070" width="6.5703125" style="144" customWidth="1"/>
    <col min="1071" max="1109" width="9.140625" style="144" customWidth="1"/>
    <col min="1110" max="1110" width="68.28515625" style="144" customWidth="1"/>
    <col min="1111" max="1119" width="0" style="144" hidden="1" customWidth="1"/>
    <col min="1120" max="1122" width="14.85546875" style="144" customWidth="1"/>
    <col min="1123" max="1125" width="0" style="144" hidden="1" customWidth="1"/>
    <col min="1126" max="1126" width="12.7109375" style="144" customWidth="1"/>
    <col min="1127" max="1127" width="14.85546875" style="144" customWidth="1"/>
    <col min="1128" max="1128" width="12.7109375" style="144" customWidth="1"/>
    <col min="1129" max="1129" width="12.42578125" style="144" customWidth="1"/>
    <col min="1130" max="1130" width="13.140625" style="144" customWidth="1"/>
    <col min="1131" max="1132" width="12.42578125" style="144" customWidth="1"/>
    <col min="1133" max="1136" width="12.7109375" style="144" customWidth="1"/>
    <col min="1137" max="1137" width="14.85546875" style="144" customWidth="1"/>
    <col min="1138" max="1138" width="12.7109375" style="144" customWidth="1"/>
    <col min="1139" max="1139" width="14.85546875" style="144" customWidth="1"/>
    <col min="1140" max="1143" width="12.7109375" style="144" customWidth="1"/>
    <col min="1144" max="1144" width="14.85546875" style="144" customWidth="1"/>
    <col min="1145" max="1146" width="12.7109375" style="144" customWidth="1"/>
    <col min="1147" max="1147" width="14.85546875" style="144" customWidth="1"/>
    <col min="1148" max="1148" width="12.7109375" style="144" customWidth="1"/>
    <col min="1149" max="1163" width="0" style="144" hidden="1" customWidth="1"/>
    <col min="1164" max="1164" width="9.140625" style="144" customWidth="1"/>
    <col min="1165" max="1165" width="12" style="144" customWidth="1"/>
    <col min="1166" max="1166" width="66.28515625" style="144" customWidth="1"/>
    <col min="1167" max="1173" width="0" style="144" hidden="1" customWidth="1"/>
    <col min="1174" max="1174" width="15.140625" style="144" customWidth="1"/>
    <col min="1175" max="1175" width="0" style="144" hidden="1" customWidth="1"/>
    <col min="1176" max="1176" width="16.5703125" style="144" customWidth="1"/>
    <col min="1177" max="1180" width="0" style="144" hidden="1" customWidth="1"/>
    <col min="1181" max="1280" width="9.140625" style="144"/>
    <col min="1281" max="1281" width="0" style="144" hidden="1" customWidth="1"/>
    <col min="1282" max="1282" width="56" style="144" customWidth="1"/>
    <col min="1283" max="1283" width="19" style="144" customWidth="1"/>
    <col min="1284" max="1284" width="6.5703125" style="144" customWidth="1"/>
    <col min="1285" max="1285" width="7.42578125" style="144" customWidth="1"/>
    <col min="1286" max="1309" width="6.5703125" style="144" customWidth="1"/>
    <col min="1310" max="1310" width="6.7109375" style="144" customWidth="1"/>
    <col min="1311" max="1313" width="6.85546875" style="144" customWidth="1"/>
    <col min="1314" max="1314" width="7.28515625" style="144" customWidth="1"/>
    <col min="1315" max="1315" width="7.140625" style="144" customWidth="1"/>
    <col min="1316" max="1316" width="7.42578125" style="144" customWidth="1"/>
    <col min="1317" max="1326" width="6.5703125" style="144" customWidth="1"/>
    <col min="1327" max="1365" width="9.140625" style="144" customWidth="1"/>
    <col min="1366" max="1366" width="68.28515625" style="144" customWidth="1"/>
    <col min="1367" max="1375" width="0" style="144" hidden="1" customWidth="1"/>
    <col min="1376" max="1378" width="14.85546875" style="144" customWidth="1"/>
    <col min="1379" max="1381" width="0" style="144" hidden="1" customWidth="1"/>
    <col min="1382" max="1382" width="12.7109375" style="144" customWidth="1"/>
    <col min="1383" max="1383" width="14.85546875" style="144" customWidth="1"/>
    <col min="1384" max="1384" width="12.7109375" style="144" customWidth="1"/>
    <col min="1385" max="1385" width="12.42578125" style="144" customWidth="1"/>
    <col min="1386" max="1386" width="13.140625" style="144" customWidth="1"/>
    <col min="1387" max="1388" width="12.42578125" style="144" customWidth="1"/>
    <col min="1389" max="1392" width="12.7109375" style="144" customWidth="1"/>
    <col min="1393" max="1393" width="14.85546875" style="144" customWidth="1"/>
    <col min="1394" max="1394" width="12.7109375" style="144" customWidth="1"/>
    <col min="1395" max="1395" width="14.85546875" style="144" customWidth="1"/>
    <col min="1396" max="1399" width="12.7109375" style="144" customWidth="1"/>
    <col min="1400" max="1400" width="14.85546875" style="144" customWidth="1"/>
    <col min="1401" max="1402" width="12.7109375" style="144" customWidth="1"/>
    <col min="1403" max="1403" width="14.85546875" style="144" customWidth="1"/>
    <col min="1404" max="1404" width="12.7109375" style="144" customWidth="1"/>
    <col min="1405" max="1419" width="0" style="144" hidden="1" customWidth="1"/>
    <col min="1420" max="1420" width="9.140625" style="144" customWidth="1"/>
    <col min="1421" max="1421" width="12" style="144" customWidth="1"/>
    <col min="1422" max="1422" width="66.28515625" style="144" customWidth="1"/>
    <col min="1423" max="1429" width="0" style="144" hidden="1" customWidth="1"/>
    <col min="1430" max="1430" width="15.140625" style="144" customWidth="1"/>
    <col min="1431" max="1431" width="0" style="144" hidden="1" customWidth="1"/>
    <col min="1432" max="1432" width="16.5703125" style="144" customWidth="1"/>
    <col min="1433" max="1436" width="0" style="144" hidden="1" customWidth="1"/>
    <col min="1437" max="1536" width="9.140625" style="144"/>
    <col min="1537" max="1537" width="0" style="144" hidden="1" customWidth="1"/>
    <col min="1538" max="1538" width="56" style="144" customWidth="1"/>
    <col min="1539" max="1539" width="19" style="144" customWidth="1"/>
    <col min="1540" max="1540" width="6.5703125" style="144" customWidth="1"/>
    <col min="1541" max="1541" width="7.42578125" style="144" customWidth="1"/>
    <col min="1542" max="1565" width="6.5703125" style="144" customWidth="1"/>
    <col min="1566" max="1566" width="6.7109375" style="144" customWidth="1"/>
    <col min="1567" max="1569" width="6.85546875" style="144" customWidth="1"/>
    <col min="1570" max="1570" width="7.28515625" style="144" customWidth="1"/>
    <col min="1571" max="1571" width="7.140625" style="144" customWidth="1"/>
    <col min="1572" max="1572" width="7.42578125" style="144" customWidth="1"/>
    <col min="1573" max="1582" width="6.5703125" style="144" customWidth="1"/>
    <col min="1583" max="1621" width="9.140625" style="144" customWidth="1"/>
    <col min="1622" max="1622" width="68.28515625" style="144" customWidth="1"/>
    <col min="1623" max="1631" width="0" style="144" hidden="1" customWidth="1"/>
    <col min="1632" max="1634" width="14.85546875" style="144" customWidth="1"/>
    <col min="1635" max="1637" width="0" style="144" hidden="1" customWidth="1"/>
    <col min="1638" max="1638" width="12.7109375" style="144" customWidth="1"/>
    <col min="1639" max="1639" width="14.85546875" style="144" customWidth="1"/>
    <col min="1640" max="1640" width="12.7109375" style="144" customWidth="1"/>
    <col min="1641" max="1641" width="12.42578125" style="144" customWidth="1"/>
    <col min="1642" max="1642" width="13.140625" style="144" customWidth="1"/>
    <col min="1643" max="1644" width="12.42578125" style="144" customWidth="1"/>
    <col min="1645" max="1648" width="12.7109375" style="144" customWidth="1"/>
    <col min="1649" max="1649" width="14.85546875" style="144" customWidth="1"/>
    <col min="1650" max="1650" width="12.7109375" style="144" customWidth="1"/>
    <col min="1651" max="1651" width="14.85546875" style="144" customWidth="1"/>
    <col min="1652" max="1655" width="12.7109375" style="144" customWidth="1"/>
    <col min="1656" max="1656" width="14.85546875" style="144" customWidth="1"/>
    <col min="1657" max="1658" width="12.7109375" style="144" customWidth="1"/>
    <col min="1659" max="1659" width="14.85546875" style="144" customWidth="1"/>
    <col min="1660" max="1660" width="12.7109375" style="144" customWidth="1"/>
    <col min="1661" max="1675" width="0" style="144" hidden="1" customWidth="1"/>
    <col min="1676" max="1676" width="9.140625" style="144" customWidth="1"/>
    <col min="1677" max="1677" width="12" style="144" customWidth="1"/>
    <col min="1678" max="1678" width="66.28515625" style="144" customWidth="1"/>
    <col min="1679" max="1685" width="0" style="144" hidden="1" customWidth="1"/>
    <col min="1686" max="1686" width="15.140625" style="144" customWidth="1"/>
    <col min="1687" max="1687" width="0" style="144" hidden="1" customWidth="1"/>
    <col min="1688" max="1688" width="16.5703125" style="144" customWidth="1"/>
    <col min="1689" max="1692" width="0" style="144" hidden="1" customWidth="1"/>
    <col min="1693" max="1792" width="9.140625" style="144"/>
    <col min="1793" max="1793" width="0" style="144" hidden="1" customWidth="1"/>
    <col min="1794" max="1794" width="56" style="144" customWidth="1"/>
    <col min="1795" max="1795" width="19" style="144" customWidth="1"/>
    <col min="1796" max="1796" width="6.5703125" style="144" customWidth="1"/>
    <col min="1797" max="1797" width="7.42578125" style="144" customWidth="1"/>
    <col min="1798" max="1821" width="6.5703125" style="144" customWidth="1"/>
    <col min="1822" max="1822" width="6.7109375" style="144" customWidth="1"/>
    <col min="1823" max="1825" width="6.85546875" style="144" customWidth="1"/>
    <col min="1826" max="1826" width="7.28515625" style="144" customWidth="1"/>
    <col min="1827" max="1827" width="7.140625" style="144" customWidth="1"/>
    <col min="1828" max="1828" width="7.42578125" style="144" customWidth="1"/>
    <col min="1829" max="1838" width="6.5703125" style="144" customWidth="1"/>
    <col min="1839" max="1877" width="9.140625" style="144" customWidth="1"/>
    <col min="1878" max="1878" width="68.28515625" style="144" customWidth="1"/>
    <col min="1879" max="1887" width="0" style="144" hidden="1" customWidth="1"/>
    <col min="1888" max="1890" width="14.85546875" style="144" customWidth="1"/>
    <col min="1891" max="1893" width="0" style="144" hidden="1" customWidth="1"/>
    <col min="1894" max="1894" width="12.7109375" style="144" customWidth="1"/>
    <col min="1895" max="1895" width="14.85546875" style="144" customWidth="1"/>
    <col min="1896" max="1896" width="12.7109375" style="144" customWidth="1"/>
    <col min="1897" max="1897" width="12.42578125" style="144" customWidth="1"/>
    <col min="1898" max="1898" width="13.140625" style="144" customWidth="1"/>
    <col min="1899" max="1900" width="12.42578125" style="144" customWidth="1"/>
    <col min="1901" max="1904" width="12.7109375" style="144" customWidth="1"/>
    <col min="1905" max="1905" width="14.85546875" style="144" customWidth="1"/>
    <col min="1906" max="1906" width="12.7109375" style="144" customWidth="1"/>
    <col min="1907" max="1907" width="14.85546875" style="144" customWidth="1"/>
    <col min="1908" max="1911" width="12.7109375" style="144" customWidth="1"/>
    <col min="1912" max="1912" width="14.85546875" style="144" customWidth="1"/>
    <col min="1913" max="1914" width="12.7109375" style="144" customWidth="1"/>
    <col min="1915" max="1915" width="14.85546875" style="144" customWidth="1"/>
    <col min="1916" max="1916" width="12.7109375" style="144" customWidth="1"/>
    <col min="1917" max="1931" width="0" style="144" hidden="1" customWidth="1"/>
    <col min="1932" max="1932" width="9.140625" style="144" customWidth="1"/>
    <col min="1933" max="1933" width="12" style="144" customWidth="1"/>
    <col min="1934" max="1934" width="66.28515625" style="144" customWidth="1"/>
    <col min="1935" max="1941" width="0" style="144" hidden="1" customWidth="1"/>
    <col min="1942" max="1942" width="15.140625" style="144" customWidth="1"/>
    <col min="1943" max="1943" width="0" style="144" hidden="1" customWidth="1"/>
    <col min="1944" max="1944" width="16.5703125" style="144" customWidth="1"/>
    <col min="1945" max="1948" width="0" style="144" hidden="1" customWidth="1"/>
    <col min="1949" max="2048" width="9.140625" style="144"/>
    <col min="2049" max="2049" width="0" style="144" hidden="1" customWidth="1"/>
    <col min="2050" max="2050" width="56" style="144" customWidth="1"/>
    <col min="2051" max="2051" width="19" style="144" customWidth="1"/>
    <col min="2052" max="2052" width="6.5703125" style="144" customWidth="1"/>
    <col min="2053" max="2053" width="7.42578125" style="144" customWidth="1"/>
    <col min="2054" max="2077" width="6.5703125" style="144" customWidth="1"/>
    <col min="2078" max="2078" width="6.7109375" style="144" customWidth="1"/>
    <col min="2079" max="2081" width="6.85546875" style="144" customWidth="1"/>
    <col min="2082" max="2082" width="7.28515625" style="144" customWidth="1"/>
    <col min="2083" max="2083" width="7.140625" style="144" customWidth="1"/>
    <col min="2084" max="2084" width="7.42578125" style="144" customWidth="1"/>
    <col min="2085" max="2094" width="6.5703125" style="144" customWidth="1"/>
    <col min="2095" max="2133" width="9.140625" style="144" customWidth="1"/>
    <col min="2134" max="2134" width="68.28515625" style="144" customWidth="1"/>
    <col min="2135" max="2143" width="0" style="144" hidden="1" customWidth="1"/>
    <col min="2144" max="2146" width="14.85546875" style="144" customWidth="1"/>
    <col min="2147" max="2149" width="0" style="144" hidden="1" customWidth="1"/>
    <col min="2150" max="2150" width="12.7109375" style="144" customWidth="1"/>
    <col min="2151" max="2151" width="14.85546875" style="144" customWidth="1"/>
    <col min="2152" max="2152" width="12.7109375" style="144" customWidth="1"/>
    <col min="2153" max="2153" width="12.42578125" style="144" customWidth="1"/>
    <col min="2154" max="2154" width="13.140625" style="144" customWidth="1"/>
    <col min="2155" max="2156" width="12.42578125" style="144" customWidth="1"/>
    <col min="2157" max="2160" width="12.7109375" style="144" customWidth="1"/>
    <col min="2161" max="2161" width="14.85546875" style="144" customWidth="1"/>
    <col min="2162" max="2162" width="12.7109375" style="144" customWidth="1"/>
    <col min="2163" max="2163" width="14.85546875" style="144" customWidth="1"/>
    <col min="2164" max="2167" width="12.7109375" style="144" customWidth="1"/>
    <col min="2168" max="2168" width="14.85546875" style="144" customWidth="1"/>
    <col min="2169" max="2170" width="12.7109375" style="144" customWidth="1"/>
    <col min="2171" max="2171" width="14.85546875" style="144" customWidth="1"/>
    <col min="2172" max="2172" width="12.7109375" style="144" customWidth="1"/>
    <col min="2173" max="2187" width="0" style="144" hidden="1" customWidth="1"/>
    <col min="2188" max="2188" width="9.140625" style="144" customWidth="1"/>
    <col min="2189" max="2189" width="12" style="144" customWidth="1"/>
    <col min="2190" max="2190" width="66.28515625" style="144" customWidth="1"/>
    <col min="2191" max="2197" width="0" style="144" hidden="1" customWidth="1"/>
    <col min="2198" max="2198" width="15.140625" style="144" customWidth="1"/>
    <col min="2199" max="2199" width="0" style="144" hidden="1" customWidth="1"/>
    <col min="2200" max="2200" width="16.5703125" style="144" customWidth="1"/>
    <col min="2201" max="2204" width="0" style="144" hidden="1" customWidth="1"/>
    <col min="2205" max="2304" width="9.140625" style="144"/>
    <col min="2305" max="2305" width="0" style="144" hidden="1" customWidth="1"/>
    <col min="2306" max="2306" width="56" style="144" customWidth="1"/>
    <col min="2307" max="2307" width="19" style="144" customWidth="1"/>
    <col min="2308" max="2308" width="6.5703125" style="144" customWidth="1"/>
    <col min="2309" max="2309" width="7.42578125" style="144" customWidth="1"/>
    <col min="2310" max="2333" width="6.5703125" style="144" customWidth="1"/>
    <col min="2334" max="2334" width="6.7109375" style="144" customWidth="1"/>
    <col min="2335" max="2337" width="6.85546875" style="144" customWidth="1"/>
    <col min="2338" max="2338" width="7.28515625" style="144" customWidth="1"/>
    <col min="2339" max="2339" width="7.140625" style="144" customWidth="1"/>
    <col min="2340" max="2340" width="7.42578125" style="144" customWidth="1"/>
    <col min="2341" max="2350" width="6.5703125" style="144" customWidth="1"/>
    <col min="2351" max="2389" width="9.140625" style="144" customWidth="1"/>
    <col min="2390" max="2390" width="68.28515625" style="144" customWidth="1"/>
    <col min="2391" max="2399" width="0" style="144" hidden="1" customWidth="1"/>
    <col min="2400" max="2402" width="14.85546875" style="144" customWidth="1"/>
    <col min="2403" max="2405" width="0" style="144" hidden="1" customWidth="1"/>
    <col min="2406" max="2406" width="12.7109375" style="144" customWidth="1"/>
    <col min="2407" max="2407" width="14.85546875" style="144" customWidth="1"/>
    <col min="2408" max="2408" width="12.7109375" style="144" customWidth="1"/>
    <col min="2409" max="2409" width="12.42578125" style="144" customWidth="1"/>
    <col min="2410" max="2410" width="13.140625" style="144" customWidth="1"/>
    <col min="2411" max="2412" width="12.42578125" style="144" customWidth="1"/>
    <col min="2413" max="2416" width="12.7109375" style="144" customWidth="1"/>
    <col min="2417" max="2417" width="14.85546875" style="144" customWidth="1"/>
    <col min="2418" max="2418" width="12.7109375" style="144" customWidth="1"/>
    <col min="2419" max="2419" width="14.85546875" style="144" customWidth="1"/>
    <col min="2420" max="2423" width="12.7109375" style="144" customWidth="1"/>
    <col min="2424" max="2424" width="14.85546875" style="144" customWidth="1"/>
    <col min="2425" max="2426" width="12.7109375" style="144" customWidth="1"/>
    <col min="2427" max="2427" width="14.85546875" style="144" customWidth="1"/>
    <col min="2428" max="2428" width="12.7109375" style="144" customWidth="1"/>
    <col min="2429" max="2443" width="0" style="144" hidden="1" customWidth="1"/>
    <col min="2444" max="2444" width="9.140625" style="144" customWidth="1"/>
    <col min="2445" max="2445" width="12" style="144" customWidth="1"/>
    <col min="2446" max="2446" width="66.28515625" style="144" customWidth="1"/>
    <col min="2447" max="2453" width="0" style="144" hidden="1" customWidth="1"/>
    <col min="2454" max="2454" width="15.140625" style="144" customWidth="1"/>
    <col min="2455" max="2455" width="0" style="144" hidden="1" customWidth="1"/>
    <col min="2456" max="2456" width="16.5703125" style="144" customWidth="1"/>
    <col min="2457" max="2460" width="0" style="144" hidden="1" customWidth="1"/>
    <col min="2461" max="2560" width="9.140625" style="144"/>
    <col min="2561" max="2561" width="0" style="144" hidden="1" customWidth="1"/>
    <col min="2562" max="2562" width="56" style="144" customWidth="1"/>
    <col min="2563" max="2563" width="19" style="144" customWidth="1"/>
    <col min="2564" max="2564" width="6.5703125" style="144" customWidth="1"/>
    <col min="2565" max="2565" width="7.42578125" style="144" customWidth="1"/>
    <col min="2566" max="2589" width="6.5703125" style="144" customWidth="1"/>
    <col min="2590" max="2590" width="6.7109375" style="144" customWidth="1"/>
    <col min="2591" max="2593" width="6.85546875" style="144" customWidth="1"/>
    <col min="2594" max="2594" width="7.28515625" style="144" customWidth="1"/>
    <col min="2595" max="2595" width="7.140625" style="144" customWidth="1"/>
    <col min="2596" max="2596" width="7.42578125" style="144" customWidth="1"/>
    <col min="2597" max="2606" width="6.5703125" style="144" customWidth="1"/>
    <col min="2607" max="2645" width="9.140625" style="144" customWidth="1"/>
    <col min="2646" max="2646" width="68.28515625" style="144" customWidth="1"/>
    <col min="2647" max="2655" width="0" style="144" hidden="1" customWidth="1"/>
    <col min="2656" max="2658" width="14.85546875" style="144" customWidth="1"/>
    <col min="2659" max="2661" width="0" style="144" hidden="1" customWidth="1"/>
    <col min="2662" max="2662" width="12.7109375" style="144" customWidth="1"/>
    <col min="2663" max="2663" width="14.85546875" style="144" customWidth="1"/>
    <col min="2664" max="2664" width="12.7109375" style="144" customWidth="1"/>
    <col min="2665" max="2665" width="12.42578125" style="144" customWidth="1"/>
    <col min="2666" max="2666" width="13.140625" style="144" customWidth="1"/>
    <col min="2667" max="2668" width="12.42578125" style="144" customWidth="1"/>
    <col min="2669" max="2672" width="12.7109375" style="144" customWidth="1"/>
    <col min="2673" max="2673" width="14.85546875" style="144" customWidth="1"/>
    <col min="2674" max="2674" width="12.7109375" style="144" customWidth="1"/>
    <col min="2675" max="2675" width="14.85546875" style="144" customWidth="1"/>
    <col min="2676" max="2679" width="12.7109375" style="144" customWidth="1"/>
    <col min="2680" max="2680" width="14.85546875" style="144" customWidth="1"/>
    <col min="2681" max="2682" width="12.7109375" style="144" customWidth="1"/>
    <col min="2683" max="2683" width="14.85546875" style="144" customWidth="1"/>
    <col min="2684" max="2684" width="12.7109375" style="144" customWidth="1"/>
    <col min="2685" max="2699" width="0" style="144" hidden="1" customWidth="1"/>
    <col min="2700" max="2700" width="9.140625" style="144" customWidth="1"/>
    <col min="2701" max="2701" width="12" style="144" customWidth="1"/>
    <col min="2702" max="2702" width="66.28515625" style="144" customWidth="1"/>
    <col min="2703" max="2709" width="0" style="144" hidden="1" customWidth="1"/>
    <col min="2710" max="2710" width="15.140625" style="144" customWidth="1"/>
    <col min="2711" max="2711" width="0" style="144" hidden="1" customWidth="1"/>
    <col min="2712" max="2712" width="16.5703125" style="144" customWidth="1"/>
    <col min="2713" max="2716" width="0" style="144" hidden="1" customWidth="1"/>
    <col min="2717" max="2816" width="9.140625" style="144"/>
    <col min="2817" max="2817" width="0" style="144" hidden="1" customWidth="1"/>
    <col min="2818" max="2818" width="56" style="144" customWidth="1"/>
    <col min="2819" max="2819" width="19" style="144" customWidth="1"/>
    <col min="2820" max="2820" width="6.5703125" style="144" customWidth="1"/>
    <col min="2821" max="2821" width="7.42578125" style="144" customWidth="1"/>
    <col min="2822" max="2845" width="6.5703125" style="144" customWidth="1"/>
    <col min="2846" max="2846" width="6.7109375" style="144" customWidth="1"/>
    <col min="2847" max="2849" width="6.85546875" style="144" customWidth="1"/>
    <col min="2850" max="2850" width="7.28515625" style="144" customWidth="1"/>
    <col min="2851" max="2851" width="7.140625" style="144" customWidth="1"/>
    <col min="2852" max="2852" width="7.42578125" style="144" customWidth="1"/>
    <col min="2853" max="2862" width="6.5703125" style="144" customWidth="1"/>
    <col min="2863" max="2901" width="9.140625" style="144" customWidth="1"/>
    <col min="2902" max="2902" width="68.28515625" style="144" customWidth="1"/>
    <col min="2903" max="2911" width="0" style="144" hidden="1" customWidth="1"/>
    <col min="2912" max="2914" width="14.85546875" style="144" customWidth="1"/>
    <col min="2915" max="2917" width="0" style="144" hidden="1" customWidth="1"/>
    <col min="2918" max="2918" width="12.7109375" style="144" customWidth="1"/>
    <col min="2919" max="2919" width="14.85546875" style="144" customWidth="1"/>
    <col min="2920" max="2920" width="12.7109375" style="144" customWidth="1"/>
    <col min="2921" max="2921" width="12.42578125" style="144" customWidth="1"/>
    <col min="2922" max="2922" width="13.140625" style="144" customWidth="1"/>
    <col min="2923" max="2924" width="12.42578125" style="144" customWidth="1"/>
    <col min="2925" max="2928" width="12.7109375" style="144" customWidth="1"/>
    <col min="2929" max="2929" width="14.85546875" style="144" customWidth="1"/>
    <col min="2930" max="2930" width="12.7109375" style="144" customWidth="1"/>
    <col min="2931" max="2931" width="14.85546875" style="144" customWidth="1"/>
    <col min="2932" max="2935" width="12.7109375" style="144" customWidth="1"/>
    <col min="2936" max="2936" width="14.85546875" style="144" customWidth="1"/>
    <col min="2937" max="2938" width="12.7109375" style="144" customWidth="1"/>
    <col min="2939" max="2939" width="14.85546875" style="144" customWidth="1"/>
    <col min="2940" max="2940" width="12.7109375" style="144" customWidth="1"/>
    <col min="2941" max="2955" width="0" style="144" hidden="1" customWidth="1"/>
    <col min="2956" max="2956" width="9.140625" style="144" customWidth="1"/>
    <col min="2957" max="2957" width="12" style="144" customWidth="1"/>
    <col min="2958" max="2958" width="66.28515625" style="144" customWidth="1"/>
    <col min="2959" max="2965" width="0" style="144" hidden="1" customWidth="1"/>
    <col min="2966" max="2966" width="15.140625" style="144" customWidth="1"/>
    <col min="2967" max="2967" width="0" style="144" hidden="1" customWidth="1"/>
    <col min="2968" max="2968" width="16.5703125" style="144" customWidth="1"/>
    <col min="2969" max="2972" width="0" style="144" hidden="1" customWidth="1"/>
    <col min="2973" max="3072" width="9.140625" style="144"/>
    <col min="3073" max="3073" width="0" style="144" hidden="1" customWidth="1"/>
    <col min="3074" max="3074" width="56" style="144" customWidth="1"/>
    <col min="3075" max="3075" width="19" style="144" customWidth="1"/>
    <col min="3076" max="3076" width="6.5703125" style="144" customWidth="1"/>
    <col min="3077" max="3077" width="7.42578125" style="144" customWidth="1"/>
    <col min="3078" max="3101" width="6.5703125" style="144" customWidth="1"/>
    <col min="3102" max="3102" width="6.7109375" style="144" customWidth="1"/>
    <col min="3103" max="3105" width="6.85546875" style="144" customWidth="1"/>
    <col min="3106" max="3106" width="7.28515625" style="144" customWidth="1"/>
    <col min="3107" max="3107" width="7.140625" style="144" customWidth="1"/>
    <col min="3108" max="3108" width="7.42578125" style="144" customWidth="1"/>
    <col min="3109" max="3118" width="6.5703125" style="144" customWidth="1"/>
    <col min="3119" max="3157" width="9.140625" style="144" customWidth="1"/>
    <col min="3158" max="3158" width="68.28515625" style="144" customWidth="1"/>
    <col min="3159" max="3167" width="0" style="144" hidden="1" customWidth="1"/>
    <col min="3168" max="3170" width="14.85546875" style="144" customWidth="1"/>
    <col min="3171" max="3173" width="0" style="144" hidden="1" customWidth="1"/>
    <col min="3174" max="3174" width="12.7109375" style="144" customWidth="1"/>
    <col min="3175" max="3175" width="14.85546875" style="144" customWidth="1"/>
    <col min="3176" max="3176" width="12.7109375" style="144" customWidth="1"/>
    <col min="3177" max="3177" width="12.42578125" style="144" customWidth="1"/>
    <col min="3178" max="3178" width="13.140625" style="144" customWidth="1"/>
    <col min="3179" max="3180" width="12.42578125" style="144" customWidth="1"/>
    <col min="3181" max="3184" width="12.7109375" style="144" customWidth="1"/>
    <col min="3185" max="3185" width="14.85546875" style="144" customWidth="1"/>
    <col min="3186" max="3186" width="12.7109375" style="144" customWidth="1"/>
    <col min="3187" max="3187" width="14.85546875" style="144" customWidth="1"/>
    <col min="3188" max="3191" width="12.7109375" style="144" customWidth="1"/>
    <col min="3192" max="3192" width="14.85546875" style="144" customWidth="1"/>
    <col min="3193" max="3194" width="12.7109375" style="144" customWidth="1"/>
    <col min="3195" max="3195" width="14.85546875" style="144" customWidth="1"/>
    <col min="3196" max="3196" width="12.7109375" style="144" customWidth="1"/>
    <col min="3197" max="3211" width="0" style="144" hidden="1" customWidth="1"/>
    <col min="3212" max="3212" width="9.140625" style="144" customWidth="1"/>
    <col min="3213" max="3213" width="12" style="144" customWidth="1"/>
    <col min="3214" max="3214" width="66.28515625" style="144" customWidth="1"/>
    <col min="3215" max="3221" width="0" style="144" hidden="1" customWidth="1"/>
    <col min="3222" max="3222" width="15.140625" style="144" customWidth="1"/>
    <col min="3223" max="3223" width="0" style="144" hidden="1" customWidth="1"/>
    <col min="3224" max="3224" width="16.5703125" style="144" customWidth="1"/>
    <col min="3225" max="3228" width="0" style="144" hidden="1" customWidth="1"/>
    <col min="3229" max="3328" width="9.140625" style="144"/>
    <col min="3329" max="3329" width="0" style="144" hidden="1" customWidth="1"/>
    <col min="3330" max="3330" width="56" style="144" customWidth="1"/>
    <col min="3331" max="3331" width="19" style="144" customWidth="1"/>
    <col min="3332" max="3332" width="6.5703125" style="144" customWidth="1"/>
    <col min="3333" max="3333" width="7.42578125" style="144" customWidth="1"/>
    <col min="3334" max="3357" width="6.5703125" style="144" customWidth="1"/>
    <col min="3358" max="3358" width="6.7109375" style="144" customWidth="1"/>
    <col min="3359" max="3361" width="6.85546875" style="144" customWidth="1"/>
    <col min="3362" max="3362" width="7.28515625" style="144" customWidth="1"/>
    <col min="3363" max="3363" width="7.140625" style="144" customWidth="1"/>
    <col min="3364" max="3364" width="7.42578125" style="144" customWidth="1"/>
    <col min="3365" max="3374" width="6.5703125" style="144" customWidth="1"/>
    <col min="3375" max="3413" width="9.140625" style="144" customWidth="1"/>
    <col min="3414" max="3414" width="68.28515625" style="144" customWidth="1"/>
    <col min="3415" max="3423" width="0" style="144" hidden="1" customWidth="1"/>
    <col min="3424" max="3426" width="14.85546875" style="144" customWidth="1"/>
    <col min="3427" max="3429" width="0" style="144" hidden="1" customWidth="1"/>
    <col min="3430" max="3430" width="12.7109375" style="144" customWidth="1"/>
    <col min="3431" max="3431" width="14.85546875" style="144" customWidth="1"/>
    <col min="3432" max="3432" width="12.7109375" style="144" customWidth="1"/>
    <col min="3433" max="3433" width="12.42578125" style="144" customWidth="1"/>
    <col min="3434" max="3434" width="13.140625" style="144" customWidth="1"/>
    <col min="3435" max="3436" width="12.42578125" style="144" customWidth="1"/>
    <col min="3437" max="3440" width="12.7109375" style="144" customWidth="1"/>
    <col min="3441" max="3441" width="14.85546875" style="144" customWidth="1"/>
    <col min="3442" max="3442" width="12.7109375" style="144" customWidth="1"/>
    <col min="3443" max="3443" width="14.85546875" style="144" customWidth="1"/>
    <col min="3444" max="3447" width="12.7109375" style="144" customWidth="1"/>
    <col min="3448" max="3448" width="14.85546875" style="144" customWidth="1"/>
    <col min="3449" max="3450" width="12.7109375" style="144" customWidth="1"/>
    <col min="3451" max="3451" width="14.85546875" style="144" customWidth="1"/>
    <col min="3452" max="3452" width="12.7109375" style="144" customWidth="1"/>
    <col min="3453" max="3467" width="0" style="144" hidden="1" customWidth="1"/>
    <col min="3468" max="3468" width="9.140625" style="144" customWidth="1"/>
    <col min="3469" max="3469" width="12" style="144" customWidth="1"/>
    <col min="3470" max="3470" width="66.28515625" style="144" customWidth="1"/>
    <col min="3471" max="3477" width="0" style="144" hidden="1" customWidth="1"/>
    <col min="3478" max="3478" width="15.140625" style="144" customWidth="1"/>
    <col min="3479" max="3479" width="0" style="144" hidden="1" customWidth="1"/>
    <col min="3480" max="3480" width="16.5703125" style="144" customWidth="1"/>
    <col min="3481" max="3484" width="0" style="144" hidden="1" customWidth="1"/>
    <col min="3485" max="3584" width="9.140625" style="144"/>
    <col min="3585" max="3585" width="0" style="144" hidden="1" customWidth="1"/>
    <col min="3586" max="3586" width="56" style="144" customWidth="1"/>
    <col min="3587" max="3587" width="19" style="144" customWidth="1"/>
    <col min="3588" max="3588" width="6.5703125" style="144" customWidth="1"/>
    <col min="3589" max="3589" width="7.42578125" style="144" customWidth="1"/>
    <col min="3590" max="3613" width="6.5703125" style="144" customWidth="1"/>
    <col min="3614" max="3614" width="6.7109375" style="144" customWidth="1"/>
    <col min="3615" max="3617" width="6.85546875" style="144" customWidth="1"/>
    <col min="3618" max="3618" width="7.28515625" style="144" customWidth="1"/>
    <col min="3619" max="3619" width="7.140625" style="144" customWidth="1"/>
    <col min="3620" max="3620" width="7.42578125" style="144" customWidth="1"/>
    <col min="3621" max="3630" width="6.5703125" style="144" customWidth="1"/>
    <col min="3631" max="3669" width="9.140625" style="144" customWidth="1"/>
    <col min="3670" max="3670" width="68.28515625" style="144" customWidth="1"/>
    <col min="3671" max="3679" width="0" style="144" hidden="1" customWidth="1"/>
    <col min="3680" max="3682" width="14.85546875" style="144" customWidth="1"/>
    <col min="3683" max="3685" width="0" style="144" hidden="1" customWidth="1"/>
    <col min="3686" max="3686" width="12.7109375" style="144" customWidth="1"/>
    <col min="3687" max="3687" width="14.85546875" style="144" customWidth="1"/>
    <col min="3688" max="3688" width="12.7109375" style="144" customWidth="1"/>
    <col min="3689" max="3689" width="12.42578125" style="144" customWidth="1"/>
    <col min="3690" max="3690" width="13.140625" style="144" customWidth="1"/>
    <col min="3691" max="3692" width="12.42578125" style="144" customWidth="1"/>
    <col min="3693" max="3696" width="12.7109375" style="144" customWidth="1"/>
    <col min="3697" max="3697" width="14.85546875" style="144" customWidth="1"/>
    <col min="3698" max="3698" width="12.7109375" style="144" customWidth="1"/>
    <col min="3699" max="3699" width="14.85546875" style="144" customWidth="1"/>
    <col min="3700" max="3703" width="12.7109375" style="144" customWidth="1"/>
    <col min="3704" max="3704" width="14.85546875" style="144" customWidth="1"/>
    <col min="3705" max="3706" width="12.7109375" style="144" customWidth="1"/>
    <col min="3707" max="3707" width="14.85546875" style="144" customWidth="1"/>
    <col min="3708" max="3708" width="12.7109375" style="144" customWidth="1"/>
    <col min="3709" max="3723" width="0" style="144" hidden="1" customWidth="1"/>
    <col min="3724" max="3724" width="9.140625" style="144" customWidth="1"/>
    <col min="3725" max="3725" width="12" style="144" customWidth="1"/>
    <col min="3726" max="3726" width="66.28515625" style="144" customWidth="1"/>
    <col min="3727" max="3733" width="0" style="144" hidden="1" customWidth="1"/>
    <col min="3734" max="3734" width="15.140625" style="144" customWidth="1"/>
    <col min="3735" max="3735" width="0" style="144" hidden="1" customWidth="1"/>
    <col min="3736" max="3736" width="16.5703125" style="144" customWidth="1"/>
    <col min="3737" max="3740" width="0" style="144" hidden="1" customWidth="1"/>
    <col min="3741" max="3840" width="9.140625" style="144"/>
    <col min="3841" max="3841" width="0" style="144" hidden="1" customWidth="1"/>
    <col min="3842" max="3842" width="56" style="144" customWidth="1"/>
    <col min="3843" max="3843" width="19" style="144" customWidth="1"/>
    <col min="3844" max="3844" width="6.5703125" style="144" customWidth="1"/>
    <col min="3845" max="3845" width="7.42578125" style="144" customWidth="1"/>
    <col min="3846" max="3869" width="6.5703125" style="144" customWidth="1"/>
    <col min="3870" max="3870" width="6.7109375" style="144" customWidth="1"/>
    <col min="3871" max="3873" width="6.85546875" style="144" customWidth="1"/>
    <col min="3874" max="3874" width="7.28515625" style="144" customWidth="1"/>
    <col min="3875" max="3875" width="7.140625" style="144" customWidth="1"/>
    <col min="3876" max="3876" width="7.42578125" style="144" customWidth="1"/>
    <col min="3877" max="3886" width="6.5703125" style="144" customWidth="1"/>
    <col min="3887" max="3925" width="9.140625" style="144" customWidth="1"/>
    <col min="3926" max="3926" width="68.28515625" style="144" customWidth="1"/>
    <col min="3927" max="3935" width="0" style="144" hidden="1" customWidth="1"/>
    <col min="3936" max="3938" width="14.85546875" style="144" customWidth="1"/>
    <col min="3939" max="3941" width="0" style="144" hidden="1" customWidth="1"/>
    <col min="3942" max="3942" width="12.7109375" style="144" customWidth="1"/>
    <col min="3943" max="3943" width="14.85546875" style="144" customWidth="1"/>
    <col min="3944" max="3944" width="12.7109375" style="144" customWidth="1"/>
    <col min="3945" max="3945" width="12.42578125" style="144" customWidth="1"/>
    <col min="3946" max="3946" width="13.140625" style="144" customWidth="1"/>
    <col min="3947" max="3948" width="12.42578125" style="144" customWidth="1"/>
    <col min="3949" max="3952" width="12.7109375" style="144" customWidth="1"/>
    <col min="3953" max="3953" width="14.85546875" style="144" customWidth="1"/>
    <col min="3954" max="3954" width="12.7109375" style="144" customWidth="1"/>
    <col min="3955" max="3955" width="14.85546875" style="144" customWidth="1"/>
    <col min="3956" max="3959" width="12.7109375" style="144" customWidth="1"/>
    <col min="3960" max="3960" width="14.85546875" style="144" customWidth="1"/>
    <col min="3961" max="3962" width="12.7109375" style="144" customWidth="1"/>
    <col min="3963" max="3963" width="14.85546875" style="144" customWidth="1"/>
    <col min="3964" max="3964" width="12.7109375" style="144" customWidth="1"/>
    <col min="3965" max="3979" width="0" style="144" hidden="1" customWidth="1"/>
    <col min="3980" max="3980" width="9.140625" style="144" customWidth="1"/>
    <col min="3981" max="3981" width="12" style="144" customWidth="1"/>
    <col min="3982" max="3982" width="66.28515625" style="144" customWidth="1"/>
    <col min="3983" max="3989" width="0" style="144" hidden="1" customWidth="1"/>
    <col min="3990" max="3990" width="15.140625" style="144" customWidth="1"/>
    <col min="3991" max="3991" width="0" style="144" hidden="1" customWidth="1"/>
    <col min="3992" max="3992" width="16.5703125" style="144" customWidth="1"/>
    <col min="3993" max="3996" width="0" style="144" hidden="1" customWidth="1"/>
    <col min="3997" max="4096" width="9.140625" style="144"/>
    <col min="4097" max="4097" width="0" style="144" hidden="1" customWidth="1"/>
    <col min="4098" max="4098" width="56" style="144" customWidth="1"/>
    <col min="4099" max="4099" width="19" style="144" customWidth="1"/>
    <col min="4100" max="4100" width="6.5703125" style="144" customWidth="1"/>
    <col min="4101" max="4101" width="7.42578125" style="144" customWidth="1"/>
    <col min="4102" max="4125" width="6.5703125" style="144" customWidth="1"/>
    <col min="4126" max="4126" width="6.7109375" style="144" customWidth="1"/>
    <col min="4127" max="4129" width="6.85546875" style="144" customWidth="1"/>
    <col min="4130" max="4130" width="7.28515625" style="144" customWidth="1"/>
    <col min="4131" max="4131" width="7.140625" style="144" customWidth="1"/>
    <col min="4132" max="4132" width="7.42578125" style="144" customWidth="1"/>
    <col min="4133" max="4142" width="6.5703125" style="144" customWidth="1"/>
    <col min="4143" max="4181" width="9.140625" style="144" customWidth="1"/>
    <col min="4182" max="4182" width="68.28515625" style="144" customWidth="1"/>
    <col min="4183" max="4191" width="0" style="144" hidden="1" customWidth="1"/>
    <col min="4192" max="4194" width="14.85546875" style="144" customWidth="1"/>
    <col min="4195" max="4197" width="0" style="144" hidden="1" customWidth="1"/>
    <col min="4198" max="4198" width="12.7109375" style="144" customWidth="1"/>
    <col min="4199" max="4199" width="14.85546875" style="144" customWidth="1"/>
    <col min="4200" max="4200" width="12.7109375" style="144" customWidth="1"/>
    <col min="4201" max="4201" width="12.42578125" style="144" customWidth="1"/>
    <col min="4202" max="4202" width="13.140625" style="144" customWidth="1"/>
    <col min="4203" max="4204" width="12.42578125" style="144" customWidth="1"/>
    <col min="4205" max="4208" width="12.7109375" style="144" customWidth="1"/>
    <col min="4209" max="4209" width="14.85546875" style="144" customWidth="1"/>
    <col min="4210" max="4210" width="12.7109375" style="144" customWidth="1"/>
    <col min="4211" max="4211" width="14.85546875" style="144" customWidth="1"/>
    <col min="4212" max="4215" width="12.7109375" style="144" customWidth="1"/>
    <col min="4216" max="4216" width="14.85546875" style="144" customWidth="1"/>
    <col min="4217" max="4218" width="12.7109375" style="144" customWidth="1"/>
    <col min="4219" max="4219" width="14.85546875" style="144" customWidth="1"/>
    <col min="4220" max="4220" width="12.7109375" style="144" customWidth="1"/>
    <col min="4221" max="4235" width="0" style="144" hidden="1" customWidth="1"/>
    <col min="4236" max="4236" width="9.140625" style="144" customWidth="1"/>
    <col min="4237" max="4237" width="12" style="144" customWidth="1"/>
    <col min="4238" max="4238" width="66.28515625" style="144" customWidth="1"/>
    <col min="4239" max="4245" width="0" style="144" hidden="1" customWidth="1"/>
    <col min="4246" max="4246" width="15.140625" style="144" customWidth="1"/>
    <col min="4247" max="4247" width="0" style="144" hidden="1" customWidth="1"/>
    <col min="4248" max="4248" width="16.5703125" style="144" customWidth="1"/>
    <col min="4249" max="4252" width="0" style="144" hidden="1" customWidth="1"/>
    <col min="4253" max="4352" width="9.140625" style="144"/>
    <col min="4353" max="4353" width="0" style="144" hidden="1" customWidth="1"/>
    <col min="4354" max="4354" width="56" style="144" customWidth="1"/>
    <col min="4355" max="4355" width="19" style="144" customWidth="1"/>
    <col min="4356" max="4356" width="6.5703125" style="144" customWidth="1"/>
    <col min="4357" max="4357" width="7.42578125" style="144" customWidth="1"/>
    <col min="4358" max="4381" width="6.5703125" style="144" customWidth="1"/>
    <col min="4382" max="4382" width="6.7109375" style="144" customWidth="1"/>
    <col min="4383" max="4385" width="6.85546875" style="144" customWidth="1"/>
    <col min="4386" max="4386" width="7.28515625" style="144" customWidth="1"/>
    <col min="4387" max="4387" width="7.140625" style="144" customWidth="1"/>
    <col min="4388" max="4388" width="7.42578125" style="144" customWidth="1"/>
    <col min="4389" max="4398" width="6.5703125" style="144" customWidth="1"/>
    <col min="4399" max="4437" width="9.140625" style="144" customWidth="1"/>
    <col min="4438" max="4438" width="68.28515625" style="144" customWidth="1"/>
    <col min="4439" max="4447" width="0" style="144" hidden="1" customWidth="1"/>
    <col min="4448" max="4450" width="14.85546875" style="144" customWidth="1"/>
    <col min="4451" max="4453" width="0" style="144" hidden="1" customWidth="1"/>
    <col min="4454" max="4454" width="12.7109375" style="144" customWidth="1"/>
    <col min="4455" max="4455" width="14.85546875" style="144" customWidth="1"/>
    <col min="4456" max="4456" width="12.7109375" style="144" customWidth="1"/>
    <col min="4457" max="4457" width="12.42578125" style="144" customWidth="1"/>
    <col min="4458" max="4458" width="13.140625" style="144" customWidth="1"/>
    <col min="4459" max="4460" width="12.42578125" style="144" customWidth="1"/>
    <col min="4461" max="4464" width="12.7109375" style="144" customWidth="1"/>
    <col min="4465" max="4465" width="14.85546875" style="144" customWidth="1"/>
    <col min="4466" max="4466" width="12.7109375" style="144" customWidth="1"/>
    <col min="4467" max="4467" width="14.85546875" style="144" customWidth="1"/>
    <col min="4468" max="4471" width="12.7109375" style="144" customWidth="1"/>
    <col min="4472" max="4472" width="14.85546875" style="144" customWidth="1"/>
    <col min="4473" max="4474" width="12.7109375" style="144" customWidth="1"/>
    <col min="4475" max="4475" width="14.85546875" style="144" customWidth="1"/>
    <col min="4476" max="4476" width="12.7109375" style="144" customWidth="1"/>
    <col min="4477" max="4491" width="0" style="144" hidden="1" customWidth="1"/>
    <col min="4492" max="4492" width="9.140625" style="144" customWidth="1"/>
    <col min="4493" max="4493" width="12" style="144" customWidth="1"/>
    <col min="4494" max="4494" width="66.28515625" style="144" customWidth="1"/>
    <col min="4495" max="4501" width="0" style="144" hidden="1" customWidth="1"/>
    <col min="4502" max="4502" width="15.140625" style="144" customWidth="1"/>
    <col min="4503" max="4503" width="0" style="144" hidden="1" customWidth="1"/>
    <col min="4504" max="4504" width="16.5703125" style="144" customWidth="1"/>
    <col min="4505" max="4508" width="0" style="144" hidden="1" customWidth="1"/>
    <col min="4509" max="4608" width="9.140625" style="144"/>
    <col min="4609" max="4609" width="0" style="144" hidden="1" customWidth="1"/>
    <col min="4610" max="4610" width="56" style="144" customWidth="1"/>
    <col min="4611" max="4611" width="19" style="144" customWidth="1"/>
    <col min="4612" max="4612" width="6.5703125" style="144" customWidth="1"/>
    <col min="4613" max="4613" width="7.42578125" style="144" customWidth="1"/>
    <col min="4614" max="4637" width="6.5703125" style="144" customWidth="1"/>
    <col min="4638" max="4638" width="6.7109375" style="144" customWidth="1"/>
    <col min="4639" max="4641" width="6.85546875" style="144" customWidth="1"/>
    <col min="4642" max="4642" width="7.28515625" style="144" customWidth="1"/>
    <col min="4643" max="4643" width="7.140625" style="144" customWidth="1"/>
    <col min="4644" max="4644" width="7.42578125" style="144" customWidth="1"/>
    <col min="4645" max="4654" width="6.5703125" style="144" customWidth="1"/>
    <col min="4655" max="4693" width="9.140625" style="144" customWidth="1"/>
    <col min="4694" max="4694" width="68.28515625" style="144" customWidth="1"/>
    <col min="4695" max="4703" width="0" style="144" hidden="1" customWidth="1"/>
    <col min="4704" max="4706" width="14.85546875" style="144" customWidth="1"/>
    <col min="4707" max="4709" width="0" style="144" hidden="1" customWidth="1"/>
    <col min="4710" max="4710" width="12.7109375" style="144" customWidth="1"/>
    <col min="4711" max="4711" width="14.85546875" style="144" customWidth="1"/>
    <col min="4712" max="4712" width="12.7109375" style="144" customWidth="1"/>
    <col min="4713" max="4713" width="12.42578125" style="144" customWidth="1"/>
    <col min="4714" max="4714" width="13.140625" style="144" customWidth="1"/>
    <col min="4715" max="4716" width="12.42578125" style="144" customWidth="1"/>
    <col min="4717" max="4720" width="12.7109375" style="144" customWidth="1"/>
    <col min="4721" max="4721" width="14.85546875" style="144" customWidth="1"/>
    <col min="4722" max="4722" width="12.7109375" style="144" customWidth="1"/>
    <col min="4723" max="4723" width="14.85546875" style="144" customWidth="1"/>
    <col min="4724" max="4727" width="12.7109375" style="144" customWidth="1"/>
    <col min="4728" max="4728" width="14.85546875" style="144" customWidth="1"/>
    <col min="4729" max="4730" width="12.7109375" style="144" customWidth="1"/>
    <col min="4731" max="4731" width="14.85546875" style="144" customWidth="1"/>
    <col min="4732" max="4732" width="12.7109375" style="144" customWidth="1"/>
    <col min="4733" max="4747" width="0" style="144" hidden="1" customWidth="1"/>
    <col min="4748" max="4748" width="9.140625" style="144" customWidth="1"/>
    <col min="4749" max="4749" width="12" style="144" customWidth="1"/>
    <col min="4750" max="4750" width="66.28515625" style="144" customWidth="1"/>
    <col min="4751" max="4757" width="0" style="144" hidden="1" customWidth="1"/>
    <col min="4758" max="4758" width="15.140625" style="144" customWidth="1"/>
    <col min="4759" max="4759" width="0" style="144" hidden="1" customWidth="1"/>
    <col min="4760" max="4760" width="16.5703125" style="144" customWidth="1"/>
    <col min="4761" max="4764" width="0" style="144" hidden="1" customWidth="1"/>
    <col min="4765" max="4864" width="9.140625" style="144"/>
    <col min="4865" max="4865" width="0" style="144" hidden="1" customWidth="1"/>
    <col min="4866" max="4866" width="56" style="144" customWidth="1"/>
    <col min="4867" max="4867" width="19" style="144" customWidth="1"/>
    <col min="4868" max="4868" width="6.5703125" style="144" customWidth="1"/>
    <col min="4869" max="4869" width="7.42578125" style="144" customWidth="1"/>
    <col min="4870" max="4893" width="6.5703125" style="144" customWidth="1"/>
    <col min="4894" max="4894" width="6.7109375" style="144" customWidth="1"/>
    <col min="4895" max="4897" width="6.85546875" style="144" customWidth="1"/>
    <col min="4898" max="4898" width="7.28515625" style="144" customWidth="1"/>
    <col min="4899" max="4899" width="7.140625" style="144" customWidth="1"/>
    <col min="4900" max="4900" width="7.42578125" style="144" customWidth="1"/>
    <col min="4901" max="4910" width="6.5703125" style="144" customWidth="1"/>
    <col min="4911" max="4949" width="9.140625" style="144" customWidth="1"/>
    <col min="4950" max="4950" width="68.28515625" style="144" customWidth="1"/>
    <col min="4951" max="4959" width="0" style="144" hidden="1" customWidth="1"/>
    <col min="4960" max="4962" width="14.85546875" style="144" customWidth="1"/>
    <col min="4963" max="4965" width="0" style="144" hidden="1" customWidth="1"/>
    <col min="4966" max="4966" width="12.7109375" style="144" customWidth="1"/>
    <col min="4967" max="4967" width="14.85546875" style="144" customWidth="1"/>
    <col min="4968" max="4968" width="12.7109375" style="144" customWidth="1"/>
    <col min="4969" max="4969" width="12.42578125" style="144" customWidth="1"/>
    <col min="4970" max="4970" width="13.140625" style="144" customWidth="1"/>
    <col min="4971" max="4972" width="12.42578125" style="144" customWidth="1"/>
    <col min="4973" max="4976" width="12.7109375" style="144" customWidth="1"/>
    <col min="4977" max="4977" width="14.85546875" style="144" customWidth="1"/>
    <col min="4978" max="4978" width="12.7109375" style="144" customWidth="1"/>
    <col min="4979" max="4979" width="14.85546875" style="144" customWidth="1"/>
    <col min="4980" max="4983" width="12.7109375" style="144" customWidth="1"/>
    <col min="4984" max="4984" width="14.85546875" style="144" customWidth="1"/>
    <col min="4985" max="4986" width="12.7109375" style="144" customWidth="1"/>
    <col min="4987" max="4987" width="14.85546875" style="144" customWidth="1"/>
    <col min="4988" max="4988" width="12.7109375" style="144" customWidth="1"/>
    <col min="4989" max="5003" width="0" style="144" hidden="1" customWidth="1"/>
    <col min="5004" max="5004" width="9.140625" style="144" customWidth="1"/>
    <col min="5005" max="5005" width="12" style="144" customWidth="1"/>
    <col min="5006" max="5006" width="66.28515625" style="144" customWidth="1"/>
    <col min="5007" max="5013" width="0" style="144" hidden="1" customWidth="1"/>
    <col min="5014" max="5014" width="15.140625" style="144" customWidth="1"/>
    <col min="5015" max="5015" width="0" style="144" hidden="1" customWidth="1"/>
    <col min="5016" max="5016" width="16.5703125" style="144" customWidth="1"/>
    <col min="5017" max="5020" width="0" style="144" hidden="1" customWidth="1"/>
    <col min="5021" max="5120" width="9.140625" style="144"/>
    <col min="5121" max="5121" width="0" style="144" hidden="1" customWidth="1"/>
    <col min="5122" max="5122" width="56" style="144" customWidth="1"/>
    <col min="5123" max="5123" width="19" style="144" customWidth="1"/>
    <col min="5124" max="5124" width="6.5703125" style="144" customWidth="1"/>
    <col min="5125" max="5125" width="7.42578125" style="144" customWidth="1"/>
    <col min="5126" max="5149" width="6.5703125" style="144" customWidth="1"/>
    <col min="5150" max="5150" width="6.7109375" style="144" customWidth="1"/>
    <col min="5151" max="5153" width="6.85546875" style="144" customWidth="1"/>
    <col min="5154" max="5154" width="7.28515625" style="144" customWidth="1"/>
    <col min="5155" max="5155" width="7.140625" style="144" customWidth="1"/>
    <col min="5156" max="5156" width="7.42578125" style="144" customWidth="1"/>
    <col min="5157" max="5166" width="6.5703125" style="144" customWidth="1"/>
    <col min="5167" max="5205" width="9.140625" style="144" customWidth="1"/>
    <col min="5206" max="5206" width="68.28515625" style="144" customWidth="1"/>
    <col min="5207" max="5215" width="0" style="144" hidden="1" customWidth="1"/>
    <col min="5216" max="5218" width="14.85546875" style="144" customWidth="1"/>
    <col min="5219" max="5221" width="0" style="144" hidden="1" customWidth="1"/>
    <col min="5222" max="5222" width="12.7109375" style="144" customWidth="1"/>
    <col min="5223" max="5223" width="14.85546875" style="144" customWidth="1"/>
    <col min="5224" max="5224" width="12.7109375" style="144" customWidth="1"/>
    <col min="5225" max="5225" width="12.42578125" style="144" customWidth="1"/>
    <col min="5226" max="5226" width="13.140625" style="144" customWidth="1"/>
    <col min="5227" max="5228" width="12.42578125" style="144" customWidth="1"/>
    <col min="5229" max="5232" width="12.7109375" style="144" customWidth="1"/>
    <col min="5233" max="5233" width="14.85546875" style="144" customWidth="1"/>
    <col min="5234" max="5234" width="12.7109375" style="144" customWidth="1"/>
    <col min="5235" max="5235" width="14.85546875" style="144" customWidth="1"/>
    <col min="5236" max="5239" width="12.7109375" style="144" customWidth="1"/>
    <col min="5240" max="5240" width="14.85546875" style="144" customWidth="1"/>
    <col min="5241" max="5242" width="12.7109375" style="144" customWidth="1"/>
    <col min="5243" max="5243" width="14.85546875" style="144" customWidth="1"/>
    <col min="5244" max="5244" width="12.7109375" style="144" customWidth="1"/>
    <col min="5245" max="5259" width="0" style="144" hidden="1" customWidth="1"/>
    <col min="5260" max="5260" width="9.140625" style="144" customWidth="1"/>
    <col min="5261" max="5261" width="12" style="144" customWidth="1"/>
    <col min="5262" max="5262" width="66.28515625" style="144" customWidth="1"/>
    <col min="5263" max="5269" width="0" style="144" hidden="1" customWidth="1"/>
    <col min="5270" max="5270" width="15.140625" style="144" customWidth="1"/>
    <col min="5271" max="5271" width="0" style="144" hidden="1" customWidth="1"/>
    <col min="5272" max="5272" width="16.5703125" style="144" customWidth="1"/>
    <col min="5273" max="5276" width="0" style="144" hidden="1" customWidth="1"/>
    <col min="5277" max="5376" width="9.140625" style="144"/>
    <col min="5377" max="5377" width="0" style="144" hidden="1" customWidth="1"/>
    <col min="5378" max="5378" width="56" style="144" customWidth="1"/>
    <col min="5379" max="5379" width="19" style="144" customWidth="1"/>
    <col min="5380" max="5380" width="6.5703125" style="144" customWidth="1"/>
    <col min="5381" max="5381" width="7.42578125" style="144" customWidth="1"/>
    <col min="5382" max="5405" width="6.5703125" style="144" customWidth="1"/>
    <col min="5406" max="5406" width="6.7109375" style="144" customWidth="1"/>
    <col min="5407" max="5409" width="6.85546875" style="144" customWidth="1"/>
    <col min="5410" max="5410" width="7.28515625" style="144" customWidth="1"/>
    <col min="5411" max="5411" width="7.140625" style="144" customWidth="1"/>
    <col min="5412" max="5412" width="7.42578125" style="144" customWidth="1"/>
    <col min="5413" max="5422" width="6.5703125" style="144" customWidth="1"/>
    <col min="5423" max="5461" width="9.140625" style="144" customWidth="1"/>
    <col min="5462" max="5462" width="68.28515625" style="144" customWidth="1"/>
    <col min="5463" max="5471" width="0" style="144" hidden="1" customWidth="1"/>
    <col min="5472" max="5474" width="14.85546875" style="144" customWidth="1"/>
    <col min="5475" max="5477" width="0" style="144" hidden="1" customWidth="1"/>
    <col min="5478" max="5478" width="12.7109375" style="144" customWidth="1"/>
    <col min="5479" max="5479" width="14.85546875" style="144" customWidth="1"/>
    <col min="5480" max="5480" width="12.7109375" style="144" customWidth="1"/>
    <col min="5481" max="5481" width="12.42578125" style="144" customWidth="1"/>
    <col min="5482" max="5482" width="13.140625" style="144" customWidth="1"/>
    <col min="5483" max="5484" width="12.42578125" style="144" customWidth="1"/>
    <col min="5485" max="5488" width="12.7109375" style="144" customWidth="1"/>
    <col min="5489" max="5489" width="14.85546875" style="144" customWidth="1"/>
    <col min="5490" max="5490" width="12.7109375" style="144" customWidth="1"/>
    <col min="5491" max="5491" width="14.85546875" style="144" customWidth="1"/>
    <col min="5492" max="5495" width="12.7109375" style="144" customWidth="1"/>
    <col min="5496" max="5496" width="14.85546875" style="144" customWidth="1"/>
    <col min="5497" max="5498" width="12.7109375" style="144" customWidth="1"/>
    <col min="5499" max="5499" width="14.85546875" style="144" customWidth="1"/>
    <col min="5500" max="5500" width="12.7109375" style="144" customWidth="1"/>
    <col min="5501" max="5515" width="0" style="144" hidden="1" customWidth="1"/>
    <col min="5516" max="5516" width="9.140625" style="144" customWidth="1"/>
    <col min="5517" max="5517" width="12" style="144" customWidth="1"/>
    <col min="5518" max="5518" width="66.28515625" style="144" customWidth="1"/>
    <col min="5519" max="5525" width="0" style="144" hidden="1" customWidth="1"/>
    <col min="5526" max="5526" width="15.140625" style="144" customWidth="1"/>
    <col min="5527" max="5527" width="0" style="144" hidden="1" customWidth="1"/>
    <col min="5528" max="5528" width="16.5703125" style="144" customWidth="1"/>
    <col min="5529" max="5532" width="0" style="144" hidden="1" customWidth="1"/>
    <col min="5533" max="5632" width="9.140625" style="144"/>
    <col min="5633" max="5633" width="0" style="144" hidden="1" customWidth="1"/>
    <col min="5634" max="5634" width="56" style="144" customWidth="1"/>
    <col min="5635" max="5635" width="19" style="144" customWidth="1"/>
    <col min="5636" max="5636" width="6.5703125" style="144" customWidth="1"/>
    <col min="5637" max="5637" width="7.42578125" style="144" customWidth="1"/>
    <col min="5638" max="5661" width="6.5703125" style="144" customWidth="1"/>
    <col min="5662" max="5662" width="6.7109375" style="144" customWidth="1"/>
    <col min="5663" max="5665" width="6.85546875" style="144" customWidth="1"/>
    <col min="5666" max="5666" width="7.28515625" style="144" customWidth="1"/>
    <col min="5667" max="5667" width="7.140625" style="144" customWidth="1"/>
    <col min="5668" max="5668" width="7.42578125" style="144" customWidth="1"/>
    <col min="5669" max="5678" width="6.5703125" style="144" customWidth="1"/>
    <col min="5679" max="5717" width="9.140625" style="144" customWidth="1"/>
    <col min="5718" max="5718" width="68.28515625" style="144" customWidth="1"/>
    <col min="5719" max="5727" width="0" style="144" hidden="1" customWidth="1"/>
    <col min="5728" max="5730" width="14.85546875" style="144" customWidth="1"/>
    <col min="5731" max="5733" width="0" style="144" hidden="1" customWidth="1"/>
    <col min="5734" max="5734" width="12.7109375" style="144" customWidth="1"/>
    <col min="5735" max="5735" width="14.85546875" style="144" customWidth="1"/>
    <col min="5736" max="5736" width="12.7109375" style="144" customWidth="1"/>
    <col min="5737" max="5737" width="12.42578125" style="144" customWidth="1"/>
    <col min="5738" max="5738" width="13.140625" style="144" customWidth="1"/>
    <col min="5739" max="5740" width="12.42578125" style="144" customWidth="1"/>
    <col min="5741" max="5744" width="12.7109375" style="144" customWidth="1"/>
    <col min="5745" max="5745" width="14.85546875" style="144" customWidth="1"/>
    <col min="5746" max="5746" width="12.7109375" style="144" customWidth="1"/>
    <col min="5747" max="5747" width="14.85546875" style="144" customWidth="1"/>
    <col min="5748" max="5751" width="12.7109375" style="144" customWidth="1"/>
    <col min="5752" max="5752" width="14.85546875" style="144" customWidth="1"/>
    <col min="5753" max="5754" width="12.7109375" style="144" customWidth="1"/>
    <col min="5755" max="5755" width="14.85546875" style="144" customWidth="1"/>
    <col min="5756" max="5756" width="12.7109375" style="144" customWidth="1"/>
    <col min="5757" max="5771" width="0" style="144" hidden="1" customWidth="1"/>
    <col min="5772" max="5772" width="9.140625" style="144" customWidth="1"/>
    <col min="5773" max="5773" width="12" style="144" customWidth="1"/>
    <col min="5774" max="5774" width="66.28515625" style="144" customWidth="1"/>
    <col min="5775" max="5781" width="0" style="144" hidden="1" customWidth="1"/>
    <col min="5782" max="5782" width="15.140625" style="144" customWidth="1"/>
    <col min="5783" max="5783" width="0" style="144" hidden="1" customWidth="1"/>
    <col min="5784" max="5784" width="16.5703125" style="144" customWidth="1"/>
    <col min="5785" max="5788" width="0" style="144" hidden="1" customWidth="1"/>
    <col min="5789" max="5888" width="9.140625" style="144"/>
    <col min="5889" max="5889" width="0" style="144" hidden="1" customWidth="1"/>
    <col min="5890" max="5890" width="56" style="144" customWidth="1"/>
    <col min="5891" max="5891" width="19" style="144" customWidth="1"/>
    <col min="5892" max="5892" width="6.5703125" style="144" customWidth="1"/>
    <col min="5893" max="5893" width="7.42578125" style="144" customWidth="1"/>
    <col min="5894" max="5917" width="6.5703125" style="144" customWidth="1"/>
    <col min="5918" max="5918" width="6.7109375" style="144" customWidth="1"/>
    <col min="5919" max="5921" width="6.85546875" style="144" customWidth="1"/>
    <col min="5922" max="5922" width="7.28515625" style="144" customWidth="1"/>
    <col min="5923" max="5923" width="7.140625" style="144" customWidth="1"/>
    <col min="5924" max="5924" width="7.42578125" style="144" customWidth="1"/>
    <col min="5925" max="5934" width="6.5703125" style="144" customWidth="1"/>
    <col min="5935" max="5973" width="9.140625" style="144" customWidth="1"/>
    <col min="5974" max="5974" width="68.28515625" style="144" customWidth="1"/>
    <col min="5975" max="5983" width="0" style="144" hidden="1" customWidth="1"/>
    <col min="5984" max="5986" width="14.85546875" style="144" customWidth="1"/>
    <col min="5987" max="5989" width="0" style="144" hidden="1" customWidth="1"/>
    <col min="5990" max="5990" width="12.7109375" style="144" customWidth="1"/>
    <col min="5991" max="5991" width="14.85546875" style="144" customWidth="1"/>
    <col min="5992" max="5992" width="12.7109375" style="144" customWidth="1"/>
    <col min="5993" max="5993" width="12.42578125" style="144" customWidth="1"/>
    <col min="5994" max="5994" width="13.140625" style="144" customWidth="1"/>
    <col min="5995" max="5996" width="12.42578125" style="144" customWidth="1"/>
    <col min="5997" max="6000" width="12.7109375" style="144" customWidth="1"/>
    <col min="6001" max="6001" width="14.85546875" style="144" customWidth="1"/>
    <col min="6002" max="6002" width="12.7109375" style="144" customWidth="1"/>
    <col min="6003" max="6003" width="14.85546875" style="144" customWidth="1"/>
    <col min="6004" max="6007" width="12.7109375" style="144" customWidth="1"/>
    <col min="6008" max="6008" width="14.85546875" style="144" customWidth="1"/>
    <col min="6009" max="6010" width="12.7109375" style="144" customWidth="1"/>
    <col min="6011" max="6011" width="14.85546875" style="144" customWidth="1"/>
    <col min="6012" max="6012" width="12.7109375" style="144" customWidth="1"/>
    <col min="6013" max="6027" width="0" style="144" hidden="1" customWidth="1"/>
    <col min="6028" max="6028" width="9.140625" style="144" customWidth="1"/>
    <col min="6029" max="6029" width="12" style="144" customWidth="1"/>
    <col min="6030" max="6030" width="66.28515625" style="144" customWidth="1"/>
    <col min="6031" max="6037" width="0" style="144" hidden="1" customWidth="1"/>
    <col min="6038" max="6038" width="15.140625" style="144" customWidth="1"/>
    <col min="6039" max="6039" width="0" style="144" hidden="1" customWidth="1"/>
    <col min="6040" max="6040" width="16.5703125" style="144" customWidth="1"/>
    <col min="6041" max="6044" width="0" style="144" hidden="1" customWidth="1"/>
    <col min="6045" max="6144" width="9.140625" style="144"/>
    <col min="6145" max="6145" width="0" style="144" hidden="1" customWidth="1"/>
    <col min="6146" max="6146" width="56" style="144" customWidth="1"/>
    <col min="6147" max="6147" width="19" style="144" customWidth="1"/>
    <col min="6148" max="6148" width="6.5703125" style="144" customWidth="1"/>
    <col min="6149" max="6149" width="7.42578125" style="144" customWidth="1"/>
    <col min="6150" max="6173" width="6.5703125" style="144" customWidth="1"/>
    <col min="6174" max="6174" width="6.7109375" style="144" customWidth="1"/>
    <col min="6175" max="6177" width="6.85546875" style="144" customWidth="1"/>
    <col min="6178" max="6178" width="7.28515625" style="144" customWidth="1"/>
    <col min="6179" max="6179" width="7.140625" style="144" customWidth="1"/>
    <col min="6180" max="6180" width="7.42578125" style="144" customWidth="1"/>
    <col min="6181" max="6190" width="6.5703125" style="144" customWidth="1"/>
    <col min="6191" max="6229" width="9.140625" style="144" customWidth="1"/>
    <col min="6230" max="6230" width="68.28515625" style="144" customWidth="1"/>
    <col min="6231" max="6239" width="0" style="144" hidden="1" customWidth="1"/>
    <col min="6240" max="6242" width="14.85546875" style="144" customWidth="1"/>
    <col min="6243" max="6245" width="0" style="144" hidden="1" customWidth="1"/>
    <col min="6246" max="6246" width="12.7109375" style="144" customWidth="1"/>
    <col min="6247" max="6247" width="14.85546875" style="144" customWidth="1"/>
    <col min="6248" max="6248" width="12.7109375" style="144" customWidth="1"/>
    <col min="6249" max="6249" width="12.42578125" style="144" customWidth="1"/>
    <col min="6250" max="6250" width="13.140625" style="144" customWidth="1"/>
    <col min="6251" max="6252" width="12.42578125" style="144" customWidth="1"/>
    <col min="6253" max="6256" width="12.7109375" style="144" customWidth="1"/>
    <col min="6257" max="6257" width="14.85546875" style="144" customWidth="1"/>
    <col min="6258" max="6258" width="12.7109375" style="144" customWidth="1"/>
    <col min="6259" max="6259" width="14.85546875" style="144" customWidth="1"/>
    <col min="6260" max="6263" width="12.7109375" style="144" customWidth="1"/>
    <col min="6264" max="6264" width="14.85546875" style="144" customWidth="1"/>
    <col min="6265" max="6266" width="12.7109375" style="144" customWidth="1"/>
    <col min="6267" max="6267" width="14.85546875" style="144" customWidth="1"/>
    <col min="6268" max="6268" width="12.7109375" style="144" customWidth="1"/>
    <col min="6269" max="6283" width="0" style="144" hidden="1" customWidth="1"/>
    <col min="6284" max="6284" width="9.140625" style="144" customWidth="1"/>
    <col min="6285" max="6285" width="12" style="144" customWidth="1"/>
    <col min="6286" max="6286" width="66.28515625" style="144" customWidth="1"/>
    <col min="6287" max="6293" width="0" style="144" hidden="1" customWidth="1"/>
    <col min="6294" max="6294" width="15.140625" style="144" customWidth="1"/>
    <col min="6295" max="6295" width="0" style="144" hidden="1" customWidth="1"/>
    <col min="6296" max="6296" width="16.5703125" style="144" customWidth="1"/>
    <col min="6297" max="6300" width="0" style="144" hidden="1" customWidth="1"/>
    <col min="6301" max="6400" width="9.140625" style="144"/>
    <col min="6401" max="6401" width="0" style="144" hidden="1" customWidth="1"/>
    <col min="6402" max="6402" width="56" style="144" customWidth="1"/>
    <col min="6403" max="6403" width="19" style="144" customWidth="1"/>
    <col min="6404" max="6404" width="6.5703125" style="144" customWidth="1"/>
    <col min="6405" max="6405" width="7.42578125" style="144" customWidth="1"/>
    <col min="6406" max="6429" width="6.5703125" style="144" customWidth="1"/>
    <col min="6430" max="6430" width="6.7109375" style="144" customWidth="1"/>
    <col min="6431" max="6433" width="6.85546875" style="144" customWidth="1"/>
    <col min="6434" max="6434" width="7.28515625" style="144" customWidth="1"/>
    <col min="6435" max="6435" width="7.140625" style="144" customWidth="1"/>
    <col min="6436" max="6436" width="7.42578125" style="144" customWidth="1"/>
    <col min="6437" max="6446" width="6.5703125" style="144" customWidth="1"/>
    <col min="6447" max="6485" width="9.140625" style="144" customWidth="1"/>
    <col min="6486" max="6486" width="68.28515625" style="144" customWidth="1"/>
    <col min="6487" max="6495" width="0" style="144" hidden="1" customWidth="1"/>
    <col min="6496" max="6498" width="14.85546875" style="144" customWidth="1"/>
    <col min="6499" max="6501" width="0" style="144" hidden="1" customWidth="1"/>
    <col min="6502" max="6502" width="12.7109375" style="144" customWidth="1"/>
    <col min="6503" max="6503" width="14.85546875" style="144" customWidth="1"/>
    <col min="6504" max="6504" width="12.7109375" style="144" customWidth="1"/>
    <col min="6505" max="6505" width="12.42578125" style="144" customWidth="1"/>
    <col min="6506" max="6506" width="13.140625" style="144" customWidth="1"/>
    <col min="6507" max="6508" width="12.42578125" style="144" customWidth="1"/>
    <col min="6509" max="6512" width="12.7109375" style="144" customWidth="1"/>
    <col min="6513" max="6513" width="14.85546875" style="144" customWidth="1"/>
    <col min="6514" max="6514" width="12.7109375" style="144" customWidth="1"/>
    <col min="6515" max="6515" width="14.85546875" style="144" customWidth="1"/>
    <col min="6516" max="6519" width="12.7109375" style="144" customWidth="1"/>
    <col min="6520" max="6520" width="14.85546875" style="144" customWidth="1"/>
    <col min="6521" max="6522" width="12.7109375" style="144" customWidth="1"/>
    <col min="6523" max="6523" width="14.85546875" style="144" customWidth="1"/>
    <col min="6524" max="6524" width="12.7109375" style="144" customWidth="1"/>
    <col min="6525" max="6539" width="0" style="144" hidden="1" customWidth="1"/>
    <col min="6540" max="6540" width="9.140625" style="144" customWidth="1"/>
    <col min="6541" max="6541" width="12" style="144" customWidth="1"/>
    <col min="6542" max="6542" width="66.28515625" style="144" customWidth="1"/>
    <col min="6543" max="6549" width="0" style="144" hidden="1" customWidth="1"/>
    <col min="6550" max="6550" width="15.140625" style="144" customWidth="1"/>
    <col min="6551" max="6551" width="0" style="144" hidden="1" customWidth="1"/>
    <col min="6552" max="6552" width="16.5703125" style="144" customWidth="1"/>
    <col min="6553" max="6556" width="0" style="144" hidden="1" customWidth="1"/>
    <col min="6557" max="6656" width="9.140625" style="144"/>
    <col min="6657" max="6657" width="0" style="144" hidden="1" customWidth="1"/>
    <col min="6658" max="6658" width="56" style="144" customWidth="1"/>
    <col min="6659" max="6659" width="19" style="144" customWidth="1"/>
    <col min="6660" max="6660" width="6.5703125" style="144" customWidth="1"/>
    <col min="6661" max="6661" width="7.42578125" style="144" customWidth="1"/>
    <col min="6662" max="6685" width="6.5703125" style="144" customWidth="1"/>
    <col min="6686" max="6686" width="6.7109375" style="144" customWidth="1"/>
    <col min="6687" max="6689" width="6.85546875" style="144" customWidth="1"/>
    <col min="6690" max="6690" width="7.28515625" style="144" customWidth="1"/>
    <col min="6691" max="6691" width="7.140625" style="144" customWidth="1"/>
    <col min="6692" max="6692" width="7.42578125" style="144" customWidth="1"/>
    <col min="6693" max="6702" width="6.5703125" style="144" customWidth="1"/>
    <col min="6703" max="6741" width="9.140625" style="144" customWidth="1"/>
    <col min="6742" max="6742" width="68.28515625" style="144" customWidth="1"/>
    <col min="6743" max="6751" width="0" style="144" hidden="1" customWidth="1"/>
    <col min="6752" max="6754" width="14.85546875" style="144" customWidth="1"/>
    <col min="6755" max="6757" width="0" style="144" hidden="1" customWidth="1"/>
    <col min="6758" max="6758" width="12.7109375" style="144" customWidth="1"/>
    <col min="6759" max="6759" width="14.85546875" style="144" customWidth="1"/>
    <col min="6760" max="6760" width="12.7109375" style="144" customWidth="1"/>
    <col min="6761" max="6761" width="12.42578125" style="144" customWidth="1"/>
    <col min="6762" max="6762" width="13.140625" style="144" customWidth="1"/>
    <col min="6763" max="6764" width="12.42578125" style="144" customWidth="1"/>
    <col min="6765" max="6768" width="12.7109375" style="144" customWidth="1"/>
    <col min="6769" max="6769" width="14.85546875" style="144" customWidth="1"/>
    <col min="6770" max="6770" width="12.7109375" style="144" customWidth="1"/>
    <col min="6771" max="6771" width="14.85546875" style="144" customWidth="1"/>
    <col min="6772" max="6775" width="12.7109375" style="144" customWidth="1"/>
    <col min="6776" max="6776" width="14.85546875" style="144" customWidth="1"/>
    <col min="6777" max="6778" width="12.7109375" style="144" customWidth="1"/>
    <col min="6779" max="6779" width="14.85546875" style="144" customWidth="1"/>
    <col min="6780" max="6780" width="12.7109375" style="144" customWidth="1"/>
    <col min="6781" max="6795" width="0" style="144" hidden="1" customWidth="1"/>
    <col min="6796" max="6796" width="9.140625" style="144" customWidth="1"/>
    <col min="6797" max="6797" width="12" style="144" customWidth="1"/>
    <col min="6798" max="6798" width="66.28515625" style="144" customWidth="1"/>
    <col min="6799" max="6805" width="0" style="144" hidden="1" customWidth="1"/>
    <col min="6806" max="6806" width="15.140625" style="144" customWidth="1"/>
    <col min="6807" max="6807" width="0" style="144" hidden="1" customWidth="1"/>
    <col min="6808" max="6808" width="16.5703125" style="144" customWidth="1"/>
    <col min="6809" max="6812" width="0" style="144" hidden="1" customWidth="1"/>
    <col min="6813" max="6912" width="9.140625" style="144"/>
    <col min="6913" max="6913" width="0" style="144" hidden="1" customWidth="1"/>
    <col min="6914" max="6914" width="56" style="144" customWidth="1"/>
    <col min="6915" max="6915" width="19" style="144" customWidth="1"/>
    <col min="6916" max="6916" width="6.5703125" style="144" customWidth="1"/>
    <col min="6917" max="6917" width="7.42578125" style="144" customWidth="1"/>
    <col min="6918" max="6941" width="6.5703125" style="144" customWidth="1"/>
    <col min="6942" max="6942" width="6.7109375" style="144" customWidth="1"/>
    <col min="6943" max="6945" width="6.85546875" style="144" customWidth="1"/>
    <col min="6946" max="6946" width="7.28515625" style="144" customWidth="1"/>
    <col min="6947" max="6947" width="7.140625" style="144" customWidth="1"/>
    <col min="6948" max="6948" width="7.42578125" style="144" customWidth="1"/>
    <col min="6949" max="6958" width="6.5703125" style="144" customWidth="1"/>
    <col min="6959" max="6997" width="9.140625" style="144" customWidth="1"/>
    <col min="6998" max="6998" width="68.28515625" style="144" customWidth="1"/>
    <col min="6999" max="7007" width="0" style="144" hidden="1" customWidth="1"/>
    <col min="7008" max="7010" width="14.85546875" style="144" customWidth="1"/>
    <col min="7011" max="7013" width="0" style="144" hidden="1" customWidth="1"/>
    <col min="7014" max="7014" width="12.7109375" style="144" customWidth="1"/>
    <col min="7015" max="7015" width="14.85546875" style="144" customWidth="1"/>
    <col min="7016" max="7016" width="12.7109375" style="144" customWidth="1"/>
    <col min="7017" max="7017" width="12.42578125" style="144" customWidth="1"/>
    <col min="7018" max="7018" width="13.140625" style="144" customWidth="1"/>
    <col min="7019" max="7020" width="12.42578125" style="144" customWidth="1"/>
    <col min="7021" max="7024" width="12.7109375" style="144" customWidth="1"/>
    <col min="7025" max="7025" width="14.85546875" style="144" customWidth="1"/>
    <col min="7026" max="7026" width="12.7109375" style="144" customWidth="1"/>
    <col min="7027" max="7027" width="14.85546875" style="144" customWidth="1"/>
    <col min="7028" max="7031" width="12.7109375" style="144" customWidth="1"/>
    <col min="7032" max="7032" width="14.85546875" style="144" customWidth="1"/>
    <col min="7033" max="7034" width="12.7109375" style="144" customWidth="1"/>
    <col min="7035" max="7035" width="14.85546875" style="144" customWidth="1"/>
    <col min="7036" max="7036" width="12.7109375" style="144" customWidth="1"/>
    <col min="7037" max="7051" width="0" style="144" hidden="1" customWidth="1"/>
    <col min="7052" max="7052" width="9.140625" style="144" customWidth="1"/>
    <col min="7053" max="7053" width="12" style="144" customWidth="1"/>
    <col min="7054" max="7054" width="66.28515625" style="144" customWidth="1"/>
    <col min="7055" max="7061" width="0" style="144" hidden="1" customWidth="1"/>
    <col min="7062" max="7062" width="15.140625" style="144" customWidth="1"/>
    <col min="7063" max="7063" width="0" style="144" hidden="1" customWidth="1"/>
    <col min="7064" max="7064" width="16.5703125" style="144" customWidth="1"/>
    <col min="7065" max="7068" width="0" style="144" hidden="1" customWidth="1"/>
    <col min="7069" max="7168" width="9.140625" style="144"/>
    <col min="7169" max="7169" width="0" style="144" hidden="1" customWidth="1"/>
    <col min="7170" max="7170" width="56" style="144" customWidth="1"/>
    <col min="7171" max="7171" width="19" style="144" customWidth="1"/>
    <col min="7172" max="7172" width="6.5703125" style="144" customWidth="1"/>
    <col min="7173" max="7173" width="7.42578125" style="144" customWidth="1"/>
    <col min="7174" max="7197" width="6.5703125" style="144" customWidth="1"/>
    <col min="7198" max="7198" width="6.7109375" style="144" customWidth="1"/>
    <col min="7199" max="7201" width="6.85546875" style="144" customWidth="1"/>
    <col min="7202" max="7202" width="7.28515625" style="144" customWidth="1"/>
    <col min="7203" max="7203" width="7.140625" style="144" customWidth="1"/>
    <col min="7204" max="7204" width="7.42578125" style="144" customWidth="1"/>
    <col min="7205" max="7214" width="6.5703125" style="144" customWidth="1"/>
    <col min="7215" max="7253" width="9.140625" style="144" customWidth="1"/>
    <col min="7254" max="7254" width="68.28515625" style="144" customWidth="1"/>
    <col min="7255" max="7263" width="0" style="144" hidden="1" customWidth="1"/>
    <col min="7264" max="7266" width="14.85546875" style="144" customWidth="1"/>
    <col min="7267" max="7269" width="0" style="144" hidden="1" customWidth="1"/>
    <col min="7270" max="7270" width="12.7109375" style="144" customWidth="1"/>
    <col min="7271" max="7271" width="14.85546875" style="144" customWidth="1"/>
    <col min="7272" max="7272" width="12.7109375" style="144" customWidth="1"/>
    <col min="7273" max="7273" width="12.42578125" style="144" customWidth="1"/>
    <col min="7274" max="7274" width="13.140625" style="144" customWidth="1"/>
    <col min="7275" max="7276" width="12.42578125" style="144" customWidth="1"/>
    <col min="7277" max="7280" width="12.7109375" style="144" customWidth="1"/>
    <col min="7281" max="7281" width="14.85546875" style="144" customWidth="1"/>
    <col min="7282" max="7282" width="12.7109375" style="144" customWidth="1"/>
    <col min="7283" max="7283" width="14.85546875" style="144" customWidth="1"/>
    <col min="7284" max="7287" width="12.7109375" style="144" customWidth="1"/>
    <col min="7288" max="7288" width="14.85546875" style="144" customWidth="1"/>
    <col min="7289" max="7290" width="12.7109375" style="144" customWidth="1"/>
    <col min="7291" max="7291" width="14.85546875" style="144" customWidth="1"/>
    <col min="7292" max="7292" width="12.7109375" style="144" customWidth="1"/>
    <col min="7293" max="7307" width="0" style="144" hidden="1" customWidth="1"/>
    <col min="7308" max="7308" width="9.140625" style="144" customWidth="1"/>
    <col min="7309" max="7309" width="12" style="144" customWidth="1"/>
    <col min="7310" max="7310" width="66.28515625" style="144" customWidth="1"/>
    <col min="7311" max="7317" width="0" style="144" hidden="1" customWidth="1"/>
    <col min="7318" max="7318" width="15.140625" style="144" customWidth="1"/>
    <col min="7319" max="7319" width="0" style="144" hidden="1" customWidth="1"/>
    <col min="7320" max="7320" width="16.5703125" style="144" customWidth="1"/>
    <col min="7321" max="7324" width="0" style="144" hidden="1" customWidth="1"/>
    <col min="7325" max="7424" width="9.140625" style="144"/>
    <col min="7425" max="7425" width="0" style="144" hidden="1" customWidth="1"/>
    <col min="7426" max="7426" width="56" style="144" customWidth="1"/>
    <col min="7427" max="7427" width="19" style="144" customWidth="1"/>
    <col min="7428" max="7428" width="6.5703125" style="144" customWidth="1"/>
    <col min="7429" max="7429" width="7.42578125" style="144" customWidth="1"/>
    <col min="7430" max="7453" width="6.5703125" style="144" customWidth="1"/>
    <col min="7454" max="7454" width="6.7109375" style="144" customWidth="1"/>
    <col min="7455" max="7457" width="6.85546875" style="144" customWidth="1"/>
    <col min="7458" max="7458" width="7.28515625" style="144" customWidth="1"/>
    <col min="7459" max="7459" width="7.140625" style="144" customWidth="1"/>
    <col min="7460" max="7460" width="7.42578125" style="144" customWidth="1"/>
    <col min="7461" max="7470" width="6.5703125" style="144" customWidth="1"/>
    <col min="7471" max="7509" width="9.140625" style="144" customWidth="1"/>
    <col min="7510" max="7510" width="68.28515625" style="144" customWidth="1"/>
    <col min="7511" max="7519" width="0" style="144" hidden="1" customWidth="1"/>
    <col min="7520" max="7522" width="14.85546875" style="144" customWidth="1"/>
    <col min="7523" max="7525" width="0" style="144" hidden="1" customWidth="1"/>
    <col min="7526" max="7526" width="12.7109375" style="144" customWidth="1"/>
    <col min="7527" max="7527" width="14.85546875" style="144" customWidth="1"/>
    <col min="7528" max="7528" width="12.7109375" style="144" customWidth="1"/>
    <col min="7529" max="7529" width="12.42578125" style="144" customWidth="1"/>
    <col min="7530" max="7530" width="13.140625" style="144" customWidth="1"/>
    <col min="7531" max="7532" width="12.42578125" style="144" customWidth="1"/>
    <col min="7533" max="7536" width="12.7109375" style="144" customWidth="1"/>
    <col min="7537" max="7537" width="14.85546875" style="144" customWidth="1"/>
    <col min="7538" max="7538" width="12.7109375" style="144" customWidth="1"/>
    <col min="7539" max="7539" width="14.85546875" style="144" customWidth="1"/>
    <col min="7540" max="7543" width="12.7109375" style="144" customWidth="1"/>
    <col min="7544" max="7544" width="14.85546875" style="144" customWidth="1"/>
    <col min="7545" max="7546" width="12.7109375" style="144" customWidth="1"/>
    <col min="7547" max="7547" width="14.85546875" style="144" customWidth="1"/>
    <col min="7548" max="7548" width="12.7109375" style="144" customWidth="1"/>
    <col min="7549" max="7563" width="0" style="144" hidden="1" customWidth="1"/>
    <col min="7564" max="7564" width="9.140625" style="144" customWidth="1"/>
    <col min="7565" max="7565" width="12" style="144" customWidth="1"/>
    <col min="7566" max="7566" width="66.28515625" style="144" customWidth="1"/>
    <col min="7567" max="7573" width="0" style="144" hidden="1" customWidth="1"/>
    <col min="7574" max="7574" width="15.140625" style="144" customWidth="1"/>
    <col min="7575" max="7575" width="0" style="144" hidden="1" customWidth="1"/>
    <col min="7576" max="7576" width="16.5703125" style="144" customWidth="1"/>
    <col min="7577" max="7580" width="0" style="144" hidden="1" customWidth="1"/>
    <col min="7581" max="7680" width="9.140625" style="144"/>
    <col min="7681" max="7681" width="0" style="144" hidden="1" customWidth="1"/>
    <col min="7682" max="7682" width="56" style="144" customWidth="1"/>
    <col min="7683" max="7683" width="19" style="144" customWidth="1"/>
    <col min="7684" max="7684" width="6.5703125" style="144" customWidth="1"/>
    <col min="7685" max="7685" width="7.42578125" style="144" customWidth="1"/>
    <col min="7686" max="7709" width="6.5703125" style="144" customWidth="1"/>
    <col min="7710" max="7710" width="6.7109375" style="144" customWidth="1"/>
    <col min="7711" max="7713" width="6.85546875" style="144" customWidth="1"/>
    <col min="7714" max="7714" width="7.28515625" style="144" customWidth="1"/>
    <col min="7715" max="7715" width="7.140625" style="144" customWidth="1"/>
    <col min="7716" max="7716" width="7.42578125" style="144" customWidth="1"/>
    <col min="7717" max="7726" width="6.5703125" style="144" customWidth="1"/>
    <col min="7727" max="7765" width="9.140625" style="144" customWidth="1"/>
    <col min="7766" max="7766" width="68.28515625" style="144" customWidth="1"/>
    <col min="7767" max="7775" width="0" style="144" hidden="1" customWidth="1"/>
    <col min="7776" max="7778" width="14.85546875" style="144" customWidth="1"/>
    <col min="7779" max="7781" width="0" style="144" hidden="1" customWidth="1"/>
    <col min="7782" max="7782" width="12.7109375" style="144" customWidth="1"/>
    <col min="7783" max="7783" width="14.85546875" style="144" customWidth="1"/>
    <col min="7784" max="7784" width="12.7109375" style="144" customWidth="1"/>
    <col min="7785" max="7785" width="12.42578125" style="144" customWidth="1"/>
    <col min="7786" max="7786" width="13.140625" style="144" customWidth="1"/>
    <col min="7787" max="7788" width="12.42578125" style="144" customWidth="1"/>
    <col min="7789" max="7792" width="12.7109375" style="144" customWidth="1"/>
    <col min="7793" max="7793" width="14.85546875" style="144" customWidth="1"/>
    <col min="7794" max="7794" width="12.7109375" style="144" customWidth="1"/>
    <col min="7795" max="7795" width="14.85546875" style="144" customWidth="1"/>
    <col min="7796" max="7799" width="12.7109375" style="144" customWidth="1"/>
    <col min="7800" max="7800" width="14.85546875" style="144" customWidth="1"/>
    <col min="7801" max="7802" width="12.7109375" style="144" customWidth="1"/>
    <col min="7803" max="7803" width="14.85546875" style="144" customWidth="1"/>
    <col min="7804" max="7804" width="12.7109375" style="144" customWidth="1"/>
    <col min="7805" max="7819" width="0" style="144" hidden="1" customWidth="1"/>
    <col min="7820" max="7820" width="9.140625" style="144" customWidth="1"/>
    <col min="7821" max="7821" width="12" style="144" customWidth="1"/>
    <col min="7822" max="7822" width="66.28515625" style="144" customWidth="1"/>
    <col min="7823" max="7829" width="0" style="144" hidden="1" customWidth="1"/>
    <col min="7830" max="7830" width="15.140625" style="144" customWidth="1"/>
    <col min="7831" max="7831" width="0" style="144" hidden="1" customWidth="1"/>
    <col min="7832" max="7832" width="16.5703125" style="144" customWidth="1"/>
    <col min="7833" max="7836" width="0" style="144" hidden="1" customWidth="1"/>
    <col min="7837" max="7936" width="9.140625" style="144"/>
    <col min="7937" max="7937" width="0" style="144" hidden="1" customWidth="1"/>
    <col min="7938" max="7938" width="56" style="144" customWidth="1"/>
    <col min="7939" max="7939" width="19" style="144" customWidth="1"/>
    <col min="7940" max="7940" width="6.5703125" style="144" customWidth="1"/>
    <col min="7941" max="7941" width="7.42578125" style="144" customWidth="1"/>
    <col min="7942" max="7965" width="6.5703125" style="144" customWidth="1"/>
    <col min="7966" max="7966" width="6.7109375" style="144" customWidth="1"/>
    <col min="7967" max="7969" width="6.85546875" style="144" customWidth="1"/>
    <col min="7970" max="7970" width="7.28515625" style="144" customWidth="1"/>
    <col min="7971" max="7971" width="7.140625" style="144" customWidth="1"/>
    <col min="7972" max="7972" width="7.42578125" style="144" customWidth="1"/>
    <col min="7973" max="7982" width="6.5703125" style="144" customWidth="1"/>
    <col min="7983" max="8021" width="9.140625" style="144" customWidth="1"/>
    <col min="8022" max="8022" width="68.28515625" style="144" customWidth="1"/>
    <col min="8023" max="8031" width="0" style="144" hidden="1" customWidth="1"/>
    <col min="8032" max="8034" width="14.85546875" style="144" customWidth="1"/>
    <col min="8035" max="8037" width="0" style="144" hidden="1" customWidth="1"/>
    <col min="8038" max="8038" width="12.7109375" style="144" customWidth="1"/>
    <col min="8039" max="8039" width="14.85546875" style="144" customWidth="1"/>
    <col min="8040" max="8040" width="12.7109375" style="144" customWidth="1"/>
    <col min="8041" max="8041" width="12.42578125" style="144" customWidth="1"/>
    <col min="8042" max="8042" width="13.140625" style="144" customWidth="1"/>
    <col min="8043" max="8044" width="12.42578125" style="144" customWidth="1"/>
    <col min="8045" max="8048" width="12.7109375" style="144" customWidth="1"/>
    <col min="8049" max="8049" width="14.85546875" style="144" customWidth="1"/>
    <col min="8050" max="8050" width="12.7109375" style="144" customWidth="1"/>
    <col min="8051" max="8051" width="14.85546875" style="144" customWidth="1"/>
    <col min="8052" max="8055" width="12.7109375" style="144" customWidth="1"/>
    <col min="8056" max="8056" width="14.85546875" style="144" customWidth="1"/>
    <col min="8057" max="8058" width="12.7109375" style="144" customWidth="1"/>
    <col min="8059" max="8059" width="14.85546875" style="144" customWidth="1"/>
    <col min="8060" max="8060" width="12.7109375" style="144" customWidth="1"/>
    <col min="8061" max="8075" width="0" style="144" hidden="1" customWidth="1"/>
    <col min="8076" max="8076" width="9.140625" style="144" customWidth="1"/>
    <col min="8077" max="8077" width="12" style="144" customWidth="1"/>
    <col min="8078" max="8078" width="66.28515625" style="144" customWidth="1"/>
    <col min="8079" max="8085" width="0" style="144" hidden="1" customWidth="1"/>
    <col min="8086" max="8086" width="15.140625" style="144" customWidth="1"/>
    <col min="8087" max="8087" width="0" style="144" hidden="1" customWidth="1"/>
    <col min="8088" max="8088" width="16.5703125" style="144" customWidth="1"/>
    <col min="8089" max="8092" width="0" style="144" hidden="1" customWidth="1"/>
    <col min="8093" max="8192" width="9.140625" style="144"/>
    <col min="8193" max="8193" width="0" style="144" hidden="1" customWidth="1"/>
    <col min="8194" max="8194" width="56" style="144" customWidth="1"/>
    <col min="8195" max="8195" width="19" style="144" customWidth="1"/>
    <col min="8196" max="8196" width="6.5703125" style="144" customWidth="1"/>
    <col min="8197" max="8197" width="7.42578125" style="144" customWidth="1"/>
    <col min="8198" max="8221" width="6.5703125" style="144" customWidth="1"/>
    <col min="8222" max="8222" width="6.7109375" style="144" customWidth="1"/>
    <col min="8223" max="8225" width="6.85546875" style="144" customWidth="1"/>
    <col min="8226" max="8226" width="7.28515625" style="144" customWidth="1"/>
    <col min="8227" max="8227" width="7.140625" style="144" customWidth="1"/>
    <col min="8228" max="8228" width="7.42578125" style="144" customWidth="1"/>
    <col min="8229" max="8238" width="6.5703125" style="144" customWidth="1"/>
    <col min="8239" max="8277" width="9.140625" style="144" customWidth="1"/>
    <col min="8278" max="8278" width="68.28515625" style="144" customWidth="1"/>
    <col min="8279" max="8287" width="0" style="144" hidden="1" customWidth="1"/>
    <col min="8288" max="8290" width="14.85546875" style="144" customWidth="1"/>
    <col min="8291" max="8293" width="0" style="144" hidden="1" customWidth="1"/>
    <col min="8294" max="8294" width="12.7109375" style="144" customWidth="1"/>
    <col min="8295" max="8295" width="14.85546875" style="144" customWidth="1"/>
    <col min="8296" max="8296" width="12.7109375" style="144" customWidth="1"/>
    <col min="8297" max="8297" width="12.42578125" style="144" customWidth="1"/>
    <col min="8298" max="8298" width="13.140625" style="144" customWidth="1"/>
    <col min="8299" max="8300" width="12.42578125" style="144" customWidth="1"/>
    <col min="8301" max="8304" width="12.7109375" style="144" customWidth="1"/>
    <col min="8305" max="8305" width="14.85546875" style="144" customWidth="1"/>
    <col min="8306" max="8306" width="12.7109375" style="144" customWidth="1"/>
    <col min="8307" max="8307" width="14.85546875" style="144" customWidth="1"/>
    <col min="8308" max="8311" width="12.7109375" style="144" customWidth="1"/>
    <col min="8312" max="8312" width="14.85546875" style="144" customWidth="1"/>
    <col min="8313" max="8314" width="12.7109375" style="144" customWidth="1"/>
    <col min="8315" max="8315" width="14.85546875" style="144" customWidth="1"/>
    <col min="8316" max="8316" width="12.7109375" style="144" customWidth="1"/>
    <col min="8317" max="8331" width="0" style="144" hidden="1" customWidth="1"/>
    <col min="8332" max="8332" width="9.140625" style="144" customWidth="1"/>
    <col min="8333" max="8333" width="12" style="144" customWidth="1"/>
    <col min="8334" max="8334" width="66.28515625" style="144" customWidth="1"/>
    <col min="8335" max="8341" width="0" style="144" hidden="1" customWidth="1"/>
    <col min="8342" max="8342" width="15.140625" style="144" customWidth="1"/>
    <col min="8343" max="8343" width="0" style="144" hidden="1" customWidth="1"/>
    <col min="8344" max="8344" width="16.5703125" style="144" customWidth="1"/>
    <col min="8345" max="8348" width="0" style="144" hidden="1" customWidth="1"/>
    <col min="8349" max="8448" width="9.140625" style="144"/>
    <col min="8449" max="8449" width="0" style="144" hidden="1" customWidth="1"/>
    <col min="8450" max="8450" width="56" style="144" customWidth="1"/>
    <col min="8451" max="8451" width="19" style="144" customWidth="1"/>
    <col min="8452" max="8452" width="6.5703125" style="144" customWidth="1"/>
    <col min="8453" max="8453" width="7.42578125" style="144" customWidth="1"/>
    <col min="8454" max="8477" width="6.5703125" style="144" customWidth="1"/>
    <col min="8478" max="8478" width="6.7109375" style="144" customWidth="1"/>
    <col min="8479" max="8481" width="6.85546875" style="144" customWidth="1"/>
    <col min="8482" max="8482" width="7.28515625" style="144" customWidth="1"/>
    <col min="8483" max="8483" width="7.140625" style="144" customWidth="1"/>
    <col min="8484" max="8484" width="7.42578125" style="144" customWidth="1"/>
    <col min="8485" max="8494" width="6.5703125" style="144" customWidth="1"/>
    <col min="8495" max="8533" width="9.140625" style="144" customWidth="1"/>
    <col min="8534" max="8534" width="68.28515625" style="144" customWidth="1"/>
    <col min="8535" max="8543" width="0" style="144" hidden="1" customWidth="1"/>
    <col min="8544" max="8546" width="14.85546875" style="144" customWidth="1"/>
    <col min="8547" max="8549" width="0" style="144" hidden="1" customWidth="1"/>
    <col min="8550" max="8550" width="12.7109375" style="144" customWidth="1"/>
    <col min="8551" max="8551" width="14.85546875" style="144" customWidth="1"/>
    <col min="8552" max="8552" width="12.7109375" style="144" customWidth="1"/>
    <col min="8553" max="8553" width="12.42578125" style="144" customWidth="1"/>
    <col min="8554" max="8554" width="13.140625" style="144" customWidth="1"/>
    <col min="8555" max="8556" width="12.42578125" style="144" customWidth="1"/>
    <col min="8557" max="8560" width="12.7109375" style="144" customWidth="1"/>
    <col min="8561" max="8561" width="14.85546875" style="144" customWidth="1"/>
    <col min="8562" max="8562" width="12.7109375" style="144" customWidth="1"/>
    <col min="8563" max="8563" width="14.85546875" style="144" customWidth="1"/>
    <col min="8564" max="8567" width="12.7109375" style="144" customWidth="1"/>
    <col min="8568" max="8568" width="14.85546875" style="144" customWidth="1"/>
    <col min="8569" max="8570" width="12.7109375" style="144" customWidth="1"/>
    <col min="8571" max="8571" width="14.85546875" style="144" customWidth="1"/>
    <col min="8572" max="8572" width="12.7109375" style="144" customWidth="1"/>
    <col min="8573" max="8587" width="0" style="144" hidden="1" customWidth="1"/>
    <col min="8588" max="8588" width="9.140625" style="144" customWidth="1"/>
    <col min="8589" max="8589" width="12" style="144" customWidth="1"/>
    <col min="8590" max="8590" width="66.28515625" style="144" customWidth="1"/>
    <col min="8591" max="8597" width="0" style="144" hidden="1" customWidth="1"/>
    <col min="8598" max="8598" width="15.140625" style="144" customWidth="1"/>
    <col min="8599" max="8599" width="0" style="144" hidden="1" customWidth="1"/>
    <col min="8600" max="8600" width="16.5703125" style="144" customWidth="1"/>
    <col min="8601" max="8604" width="0" style="144" hidden="1" customWidth="1"/>
    <col min="8605" max="8704" width="9.140625" style="144"/>
    <col min="8705" max="8705" width="0" style="144" hidden="1" customWidth="1"/>
    <col min="8706" max="8706" width="56" style="144" customWidth="1"/>
    <col min="8707" max="8707" width="19" style="144" customWidth="1"/>
    <col min="8708" max="8708" width="6.5703125" style="144" customWidth="1"/>
    <col min="8709" max="8709" width="7.42578125" style="144" customWidth="1"/>
    <col min="8710" max="8733" width="6.5703125" style="144" customWidth="1"/>
    <col min="8734" max="8734" width="6.7109375" style="144" customWidth="1"/>
    <col min="8735" max="8737" width="6.85546875" style="144" customWidth="1"/>
    <col min="8738" max="8738" width="7.28515625" style="144" customWidth="1"/>
    <col min="8739" max="8739" width="7.140625" style="144" customWidth="1"/>
    <col min="8740" max="8740" width="7.42578125" style="144" customWidth="1"/>
    <col min="8741" max="8750" width="6.5703125" style="144" customWidth="1"/>
    <col min="8751" max="8789" width="9.140625" style="144" customWidth="1"/>
    <col min="8790" max="8790" width="68.28515625" style="144" customWidth="1"/>
    <col min="8791" max="8799" width="0" style="144" hidden="1" customWidth="1"/>
    <col min="8800" max="8802" width="14.85546875" style="144" customWidth="1"/>
    <col min="8803" max="8805" width="0" style="144" hidden="1" customWidth="1"/>
    <col min="8806" max="8806" width="12.7109375" style="144" customWidth="1"/>
    <col min="8807" max="8807" width="14.85546875" style="144" customWidth="1"/>
    <col min="8808" max="8808" width="12.7109375" style="144" customWidth="1"/>
    <col min="8809" max="8809" width="12.42578125" style="144" customWidth="1"/>
    <col min="8810" max="8810" width="13.140625" style="144" customWidth="1"/>
    <col min="8811" max="8812" width="12.42578125" style="144" customWidth="1"/>
    <col min="8813" max="8816" width="12.7109375" style="144" customWidth="1"/>
    <col min="8817" max="8817" width="14.85546875" style="144" customWidth="1"/>
    <col min="8818" max="8818" width="12.7109375" style="144" customWidth="1"/>
    <col min="8819" max="8819" width="14.85546875" style="144" customWidth="1"/>
    <col min="8820" max="8823" width="12.7109375" style="144" customWidth="1"/>
    <col min="8824" max="8824" width="14.85546875" style="144" customWidth="1"/>
    <col min="8825" max="8826" width="12.7109375" style="144" customWidth="1"/>
    <col min="8827" max="8827" width="14.85546875" style="144" customWidth="1"/>
    <col min="8828" max="8828" width="12.7109375" style="144" customWidth="1"/>
    <col min="8829" max="8843" width="0" style="144" hidden="1" customWidth="1"/>
    <col min="8844" max="8844" width="9.140625" style="144" customWidth="1"/>
    <col min="8845" max="8845" width="12" style="144" customWidth="1"/>
    <col min="8846" max="8846" width="66.28515625" style="144" customWidth="1"/>
    <col min="8847" max="8853" width="0" style="144" hidden="1" customWidth="1"/>
    <col min="8854" max="8854" width="15.140625" style="144" customWidth="1"/>
    <col min="8855" max="8855" width="0" style="144" hidden="1" customWidth="1"/>
    <col min="8856" max="8856" width="16.5703125" style="144" customWidth="1"/>
    <col min="8857" max="8860" width="0" style="144" hidden="1" customWidth="1"/>
    <col min="8861" max="8960" width="9.140625" style="144"/>
    <col min="8961" max="8961" width="0" style="144" hidden="1" customWidth="1"/>
    <col min="8962" max="8962" width="56" style="144" customWidth="1"/>
    <col min="8963" max="8963" width="19" style="144" customWidth="1"/>
    <col min="8964" max="8964" width="6.5703125" style="144" customWidth="1"/>
    <col min="8965" max="8965" width="7.42578125" style="144" customWidth="1"/>
    <col min="8966" max="8989" width="6.5703125" style="144" customWidth="1"/>
    <col min="8990" max="8990" width="6.7109375" style="144" customWidth="1"/>
    <col min="8991" max="8993" width="6.85546875" style="144" customWidth="1"/>
    <col min="8994" max="8994" width="7.28515625" style="144" customWidth="1"/>
    <col min="8995" max="8995" width="7.140625" style="144" customWidth="1"/>
    <col min="8996" max="8996" width="7.42578125" style="144" customWidth="1"/>
    <col min="8997" max="9006" width="6.5703125" style="144" customWidth="1"/>
    <col min="9007" max="9045" width="9.140625" style="144" customWidth="1"/>
    <col min="9046" max="9046" width="68.28515625" style="144" customWidth="1"/>
    <col min="9047" max="9055" width="0" style="144" hidden="1" customWidth="1"/>
    <col min="9056" max="9058" width="14.85546875" style="144" customWidth="1"/>
    <col min="9059" max="9061" width="0" style="144" hidden="1" customWidth="1"/>
    <col min="9062" max="9062" width="12.7109375" style="144" customWidth="1"/>
    <col min="9063" max="9063" width="14.85546875" style="144" customWidth="1"/>
    <col min="9064" max="9064" width="12.7109375" style="144" customWidth="1"/>
    <col min="9065" max="9065" width="12.42578125" style="144" customWidth="1"/>
    <col min="9066" max="9066" width="13.140625" style="144" customWidth="1"/>
    <col min="9067" max="9068" width="12.42578125" style="144" customWidth="1"/>
    <col min="9069" max="9072" width="12.7109375" style="144" customWidth="1"/>
    <col min="9073" max="9073" width="14.85546875" style="144" customWidth="1"/>
    <col min="9074" max="9074" width="12.7109375" style="144" customWidth="1"/>
    <col min="9075" max="9075" width="14.85546875" style="144" customWidth="1"/>
    <col min="9076" max="9079" width="12.7109375" style="144" customWidth="1"/>
    <col min="9080" max="9080" width="14.85546875" style="144" customWidth="1"/>
    <col min="9081" max="9082" width="12.7109375" style="144" customWidth="1"/>
    <col min="9083" max="9083" width="14.85546875" style="144" customWidth="1"/>
    <col min="9084" max="9084" width="12.7109375" style="144" customWidth="1"/>
    <col min="9085" max="9099" width="0" style="144" hidden="1" customWidth="1"/>
    <col min="9100" max="9100" width="9.140625" style="144" customWidth="1"/>
    <col min="9101" max="9101" width="12" style="144" customWidth="1"/>
    <col min="9102" max="9102" width="66.28515625" style="144" customWidth="1"/>
    <col min="9103" max="9109" width="0" style="144" hidden="1" customWidth="1"/>
    <col min="9110" max="9110" width="15.140625" style="144" customWidth="1"/>
    <col min="9111" max="9111" width="0" style="144" hidden="1" customWidth="1"/>
    <col min="9112" max="9112" width="16.5703125" style="144" customWidth="1"/>
    <col min="9113" max="9116" width="0" style="144" hidden="1" customWidth="1"/>
    <col min="9117" max="9216" width="9.140625" style="144"/>
    <col min="9217" max="9217" width="0" style="144" hidden="1" customWidth="1"/>
    <col min="9218" max="9218" width="56" style="144" customWidth="1"/>
    <col min="9219" max="9219" width="19" style="144" customWidth="1"/>
    <col min="9220" max="9220" width="6.5703125" style="144" customWidth="1"/>
    <col min="9221" max="9221" width="7.42578125" style="144" customWidth="1"/>
    <col min="9222" max="9245" width="6.5703125" style="144" customWidth="1"/>
    <col min="9246" max="9246" width="6.7109375" style="144" customWidth="1"/>
    <col min="9247" max="9249" width="6.85546875" style="144" customWidth="1"/>
    <col min="9250" max="9250" width="7.28515625" style="144" customWidth="1"/>
    <col min="9251" max="9251" width="7.140625" style="144" customWidth="1"/>
    <col min="9252" max="9252" width="7.42578125" style="144" customWidth="1"/>
    <col min="9253" max="9262" width="6.5703125" style="144" customWidth="1"/>
    <col min="9263" max="9301" width="9.140625" style="144" customWidth="1"/>
    <col min="9302" max="9302" width="68.28515625" style="144" customWidth="1"/>
    <col min="9303" max="9311" width="0" style="144" hidden="1" customWidth="1"/>
    <col min="9312" max="9314" width="14.85546875" style="144" customWidth="1"/>
    <col min="9315" max="9317" width="0" style="144" hidden="1" customWidth="1"/>
    <col min="9318" max="9318" width="12.7109375" style="144" customWidth="1"/>
    <col min="9319" max="9319" width="14.85546875" style="144" customWidth="1"/>
    <col min="9320" max="9320" width="12.7109375" style="144" customWidth="1"/>
    <col min="9321" max="9321" width="12.42578125" style="144" customWidth="1"/>
    <col min="9322" max="9322" width="13.140625" style="144" customWidth="1"/>
    <col min="9323" max="9324" width="12.42578125" style="144" customWidth="1"/>
    <col min="9325" max="9328" width="12.7109375" style="144" customWidth="1"/>
    <col min="9329" max="9329" width="14.85546875" style="144" customWidth="1"/>
    <col min="9330" max="9330" width="12.7109375" style="144" customWidth="1"/>
    <col min="9331" max="9331" width="14.85546875" style="144" customWidth="1"/>
    <col min="9332" max="9335" width="12.7109375" style="144" customWidth="1"/>
    <col min="9336" max="9336" width="14.85546875" style="144" customWidth="1"/>
    <col min="9337" max="9338" width="12.7109375" style="144" customWidth="1"/>
    <col min="9339" max="9339" width="14.85546875" style="144" customWidth="1"/>
    <col min="9340" max="9340" width="12.7109375" style="144" customWidth="1"/>
    <col min="9341" max="9355" width="0" style="144" hidden="1" customWidth="1"/>
    <col min="9356" max="9356" width="9.140625" style="144" customWidth="1"/>
    <col min="9357" max="9357" width="12" style="144" customWidth="1"/>
    <col min="9358" max="9358" width="66.28515625" style="144" customWidth="1"/>
    <col min="9359" max="9365" width="0" style="144" hidden="1" customWidth="1"/>
    <col min="9366" max="9366" width="15.140625" style="144" customWidth="1"/>
    <col min="9367" max="9367" width="0" style="144" hidden="1" customWidth="1"/>
    <col min="9368" max="9368" width="16.5703125" style="144" customWidth="1"/>
    <col min="9369" max="9372" width="0" style="144" hidden="1" customWidth="1"/>
    <col min="9373" max="9472" width="9.140625" style="144"/>
    <col min="9473" max="9473" width="0" style="144" hidden="1" customWidth="1"/>
    <col min="9474" max="9474" width="56" style="144" customWidth="1"/>
    <col min="9475" max="9475" width="19" style="144" customWidth="1"/>
    <col min="9476" max="9476" width="6.5703125" style="144" customWidth="1"/>
    <col min="9477" max="9477" width="7.42578125" style="144" customWidth="1"/>
    <col min="9478" max="9501" width="6.5703125" style="144" customWidth="1"/>
    <col min="9502" max="9502" width="6.7109375" style="144" customWidth="1"/>
    <col min="9503" max="9505" width="6.85546875" style="144" customWidth="1"/>
    <col min="9506" max="9506" width="7.28515625" style="144" customWidth="1"/>
    <col min="9507" max="9507" width="7.140625" style="144" customWidth="1"/>
    <col min="9508" max="9508" width="7.42578125" style="144" customWidth="1"/>
    <col min="9509" max="9518" width="6.5703125" style="144" customWidth="1"/>
    <col min="9519" max="9557" width="9.140625" style="144" customWidth="1"/>
    <col min="9558" max="9558" width="68.28515625" style="144" customWidth="1"/>
    <col min="9559" max="9567" width="0" style="144" hidden="1" customWidth="1"/>
    <col min="9568" max="9570" width="14.85546875" style="144" customWidth="1"/>
    <col min="9571" max="9573" width="0" style="144" hidden="1" customWidth="1"/>
    <col min="9574" max="9574" width="12.7109375" style="144" customWidth="1"/>
    <col min="9575" max="9575" width="14.85546875" style="144" customWidth="1"/>
    <col min="9576" max="9576" width="12.7109375" style="144" customWidth="1"/>
    <col min="9577" max="9577" width="12.42578125" style="144" customWidth="1"/>
    <col min="9578" max="9578" width="13.140625" style="144" customWidth="1"/>
    <col min="9579" max="9580" width="12.42578125" style="144" customWidth="1"/>
    <col min="9581" max="9584" width="12.7109375" style="144" customWidth="1"/>
    <col min="9585" max="9585" width="14.85546875" style="144" customWidth="1"/>
    <col min="9586" max="9586" width="12.7109375" style="144" customWidth="1"/>
    <col min="9587" max="9587" width="14.85546875" style="144" customWidth="1"/>
    <col min="9588" max="9591" width="12.7109375" style="144" customWidth="1"/>
    <col min="9592" max="9592" width="14.85546875" style="144" customWidth="1"/>
    <col min="9593" max="9594" width="12.7109375" style="144" customWidth="1"/>
    <col min="9595" max="9595" width="14.85546875" style="144" customWidth="1"/>
    <col min="9596" max="9596" width="12.7109375" style="144" customWidth="1"/>
    <col min="9597" max="9611" width="0" style="144" hidden="1" customWidth="1"/>
    <col min="9612" max="9612" width="9.140625" style="144" customWidth="1"/>
    <col min="9613" max="9613" width="12" style="144" customWidth="1"/>
    <col min="9614" max="9614" width="66.28515625" style="144" customWidth="1"/>
    <col min="9615" max="9621" width="0" style="144" hidden="1" customWidth="1"/>
    <col min="9622" max="9622" width="15.140625" style="144" customWidth="1"/>
    <col min="9623" max="9623" width="0" style="144" hidden="1" customWidth="1"/>
    <col min="9624" max="9624" width="16.5703125" style="144" customWidth="1"/>
    <col min="9625" max="9628" width="0" style="144" hidden="1" customWidth="1"/>
    <col min="9629" max="9728" width="9.140625" style="144"/>
    <col min="9729" max="9729" width="0" style="144" hidden="1" customWidth="1"/>
    <col min="9730" max="9730" width="56" style="144" customWidth="1"/>
    <col min="9731" max="9731" width="19" style="144" customWidth="1"/>
    <col min="9732" max="9732" width="6.5703125" style="144" customWidth="1"/>
    <col min="9733" max="9733" width="7.42578125" style="144" customWidth="1"/>
    <col min="9734" max="9757" width="6.5703125" style="144" customWidth="1"/>
    <col min="9758" max="9758" width="6.7109375" style="144" customWidth="1"/>
    <col min="9759" max="9761" width="6.85546875" style="144" customWidth="1"/>
    <col min="9762" max="9762" width="7.28515625" style="144" customWidth="1"/>
    <col min="9763" max="9763" width="7.140625" style="144" customWidth="1"/>
    <col min="9764" max="9764" width="7.42578125" style="144" customWidth="1"/>
    <col min="9765" max="9774" width="6.5703125" style="144" customWidth="1"/>
    <col min="9775" max="9813" width="9.140625" style="144" customWidth="1"/>
    <col min="9814" max="9814" width="68.28515625" style="144" customWidth="1"/>
    <col min="9815" max="9823" width="0" style="144" hidden="1" customWidth="1"/>
    <col min="9824" max="9826" width="14.85546875" style="144" customWidth="1"/>
    <col min="9827" max="9829" width="0" style="144" hidden="1" customWidth="1"/>
    <col min="9830" max="9830" width="12.7109375" style="144" customWidth="1"/>
    <col min="9831" max="9831" width="14.85546875" style="144" customWidth="1"/>
    <col min="9832" max="9832" width="12.7109375" style="144" customWidth="1"/>
    <col min="9833" max="9833" width="12.42578125" style="144" customWidth="1"/>
    <col min="9834" max="9834" width="13.140625" style="144" customWidth="1"/>
    <col min="9835" max="9836" width="12.42578125" style="144" customWidth="1"/>
    <col min="9837" max="9840" width="12.7109375" style="144" customWidth="1"/>
    <col min="9841" max="9841" width="14.85546875" style="144" customWidth="1"/>
    <col min="9842" max="9842" width="12.7109375" style="144" customWidth="1"/>
    <col min="9843" max="9843" width="14.85546875" style="144" customWidth="1"/>
    <col min="9844" max="9847" width="12.7109375" style="144" customWidth="1"/>
    <col min="9848" max="9848" width="14.85546875" style="144" customWidth="1"/>
    <col min="9849" max="9850" width="12.7109375" style="144" customWidth="1"/>
    <col min="9851" max="9851" width="14.85546875" style="144" customWidth="1"/>
    <col min="9852" max="9852" width="12.7109375" style="144" customWidth="1"/>
    <col min="9853" max="9867" width="0" style="144" hidden="1" customWidth="1"/>
    <col min="9868" max="9868" width="9.140625" style="144" customWidth="1"/>
    <col min="9869" max="9869" width="12" style="144" customWidth="1"/>
    <col min="9870" max="9870" width="66.28515625" style="144" customWidth="1"/>
    <col min="9871" max="9877" width="0" style="144" hidden="1" customWidth="1"/>
    <col min="9878" max="9878" width="15.140625" style="144" customWidth="1"/>
    <col min="9879" max="9879" width="0" style="144" hidden="1" customWidth="1"/>
    <col min="9880" max="9880" width="16.5703125" style="144" customWidth="1"/>
    <col min="9881" max="9884" width="0" style="144" hidden="1" customWidth="1"/>
    <col min="9885" max="9984" width="9.140625" style="144"/>
    <col min="9985" max="9985" width="0" style="144" hidden="1" customWidth="1"/>
    <col min="9986" max="9986" width="56" style="144" customWidth="1"/>
    <col min="9987" max="9987" width="19" style="144" customWidth="1"/>
    <col min="9988" max="9988" width="6.5703125" style="144" customWidth="1"/>
    <col min="9989" max="9989" width="7.42578125" style="144" customWidth="1"/>
    <col min="9990" max="10013" width="6.5703125" style="144" customWidth="1"/>
    <col min="10014" max="10014" width="6.7109375" style="144" customWidth="1"/>
    <col min="10015" max="10017" width="6.85546875" style="144" customWidth="1"/>
    <col min="10018" max="10018" width="7.28515625" style="144" customWidth="1"/>
    <col min="10019" max="10019" width="7.140625" style="144" customWidth="1"/>
    <col min="10020" max="10020" width="7.42578125" style="144" customWidth="1"/>
    <col min="10021" max="10030" width="6.5703125" style="144" customWidth="1"/>
    <col min="10031" max="10069" width="9.140625" style="144" customWidth="1"/>
    <col min="10070" max="10070" width="68.28515625" style="144" customWidth="1"/>
    <col min="10071" max="10079" width="0" style="144" hidden="1" customWidth="1"/>
    <col min="10080" max="10082" width="14.85546875" style="144" customWidth="1"/>
    <col min="10083" max="10085" width="0" style="144" hidden="1" customWidth="1"/>
    <col min="10086" max="10086" width="12.7109375" style="144" customWidth="1"/>
    <col min="10087" max="10087" width="14.85546875" style="144" customWidth="1"/>
    <col min="10088" max="10088" width="12.7109375" style="144" customWidth="1"/>
    <col min="10089" max="10089" width="12.42578125" style="144" customWidth="1"/>
    <col min="10090" max="10090" width="13.140625" style="144" customWidth="1"/>
    <col min="10091" max="10092" width="12.42578125" style="144" customWidth="1"/>
    <col min="10093" max="10096" width="12.7109375" style="144" customWidth="1"/>
    <col min="10097" max="10097" width="14.85546875" style="144" customWidth="1"/>
    <col min="10098" max="10098" width="12.7109375" style="144" customWidth="1"/>
    <col min="10099" max="10099" width="14.85546875" style="144" customWidth="1"/>
    <col min="10100" max="10103" width="12.7109375" style="144" customWidth="1"/>
    <col min="10104" max="10104" width="14.85546875" style="144" customWidth="1"/>
    <col min="10105" max="10106" width="12.7109375" style="144" customWidth="1"/>
    <col min="10107" max="10107" width="14.85546875" style="144" customWidth="1"/>
    <col min="10108" max="10108" width="12.7109375" style="144" customWidth="1"/>
    <col min="10109" max="10123" width="0" style="144" hidden="1" customWidth="1"/>
    <col min="10124" max="10124" width="9.140625" style="144" customWidth="1"/>
    <col min="10125" max="10125" width="12" style="144" customWidth="1"/>
    <col min="10126" max="10126" width="66.28515625" style="144" customWidth="1"/>
    <col min="10127" max="10133" width="0" style="144" hidden="1" customWidth="1"/>
    <col min="10134" max="10134" width="15.140625" style="144" customWidth="1"/>
    <col min="10135" max="10135" width="0" style="144" hidden="1" customWidth="1"/>
    <col min="10136" max="10136" width="16.5703125" style="144" customWidth="1"/>
    <col min="10137" max="10140" width="0" style="144" hidden="1" customWidth="1"/>
    <col min="10141" max="10240" width="9.140625" style="144"/>
    <col min="10241" max="10241" width="0" style="144" hidden="1" customWidth="1"/>
    <col min="10242" max="10242" width="56" style="144" customWidth="1"/>
    <col min="10243" max="10243" width="19" style="144" customWidth="1"/>
    <col min="10244" max="10244" width="6.5703125" style="144" customWidth="1"/>
    <col min="10245" max="10245" width="7.42578125" style="144" customWidth="1"/>
    <col min="10246" max="10269" width="6.5703125" style="144" customWidth="1"/>
    <col min="10270" max="10270" width="6.7109375" style="144" customWidth="1"/>
    <col min="10271" max="10273" width="6.85546875" style="144" customWidth="1"/>
    <col min="10274" max="10274" width="7.28515625" style="144" customWidth="1"/>
    <col min="10275" max="10275" width="7.140625" style="144" customWidth="1"/>
    <col min="10276" max="10276" width="7.42578125" style="144" customWidth="1"/>
    <col min="10277" max="10286" width="6.5703125" style="144" customWidth="1"/>
    <col min="10287" max="10325" width="9.140625" style="144" customWidth="1"/>
    <col min="10326" max="10326" width="68.28515625" style="144" customWidth="1"/>
    <col min="10327" max="10335" width="0" style="144" hidden="1" customWidth="1"/>
    <col min="10336" max="10338" width="14.85546875" style="144" customWidth="1"/>
    <col min="10339" max="10341" width="0" style="144" hidden="1" customWidth="1"/>
    <col min="10342" max="10342" width="12.7109375" style="144" customWidth="1"/>
    <col min="10343" max="10343" width="14.85546875" style="144" customWidth="1"/>
    <col min="10344" max="10344" width="12.7109375" style="144" customWidth="1"/>
    <col min="10345" max="10345" width="12.42578125" style="144" customWidth="1"/>
    <col min="10346" max="10346" width="13.140625" style="144" customWidth="1"/>
    <col min="10347" max="10348" width="12.42578125" style="144" customWidth="1"/>
    <col min="10349" max="10352" width="12.7109375" style="144" customWidth="1"/>
    <col min="10353" max="10353" width="14.85546875" style="144" customWidth="1"/>
    <col min="10354" max="10354" width="12.7109375" style="144" customWidth="1"/>
    <col min="10355" max="10355" width="14.85546875" style="144" customWidth="1"/>
    <col min="10356" max="10359" width="12.7109375" style="144" customWidth="1"/>
    <col min="10360" max="10360" width="14.85546875" style="144" customWidth="1"/>
    <col min="10361" max="10362" width="12.7109375" style="144" customWidth="1"/>
    <col min="10363" max="10363" width="14.85546875" style="144" customWidth="1"/>
    <col min="10364" max="10364" width="12.7109375" style="144" customWidth="1"/>
    <col min="10365" max="10379" width="0" style="144" hidden="1" customWidth="1"/>
    <col min="10380" max="10380" width="9.140625" style="144" customWidth="1"/>
    <col min="10381" max="10381" width="12" style="144" customWidth="1"/>
    <col min="10382" max="10382" width="66.28515625" style="144" customWidth="1"/>
    <col min="10383" max="10389" width="0" style="144" hidden="1" customWidth="1"/>
    <col min="10390" max="10390" width="15.140625" style="144" customWidth="1"/>
    <col min="10391" max="10391" width="0" style="144" hidden="1" customWidth="1"/>
    <col min="10392" max="10392" width="16.5703125" style="144" customWidth="1"/>
    <col min="10393" max="10396" width="0" style="144" hidden="1" customWidth="1"/>
    <col min="10397" max="10496" width="9.140625" style="144"/>
    <col min="10497" max="10497" width="0" style="144" hidden="1" customWidth="1"/>
    <col min="10498" max="10498" width="56" style="144" customWidth="1"/>
    <col min="10499" max="10499" width="19" style="144" customWidth="1"/>
    <col min="10500" max="10500" width="6.5703125" style="144" customWidth="1"/>
    <col min="10501" max="10501" width="7.42578125" style="144" customWidth="1"/>
    <col min="10502" max="10525" width="6.5703125" style="144" customWidth="1"/>
    <col min="10526" max="10526" width="6.7109375" style="144" customWidth="1"/>
    <col min="10527" max="10529" width="6.85546875" style="144" customWidth="1"/>
    <col min="10530" max="10530" width="7.28515625" style="144" customWidth="1"/>
    <col min="10531" max="10531" width="7.140625" style="144" customWidth="1"/>
    <col min="10532" max="10532" width="7.42578125" style="144" customWidth="1"/>
    <col min="10533" max="10542" width="6.5703125" style="144" customWidth="1"/>
    <col min="10543" max="10581" width="9.140625" style="144" customWidth="1"/>
    <col min="10582" max="10582" width="68.28515625" style="144" customWidth="1"/>
    <col min="10583" max="10591" width="0" style="144" hidden="1" customWidth="1"/>
    <col min="10592" max="10594" width="14.85546875" style="144" customWidth="1"/>
    <col min="10595" max="10597" width="0" style="144" hidden="1" customWidth="1"/>
    <col min="10598" max="10598" width="12.7109375" style="144" customWidth="1"/>
    <col min="10599" max="10599" width="14.85546875" style="144" customWidth="1"/>
    <col min="10600" max="10600" width="12.7109375" style="144" customWidth="1"/>
    <col min="10601" max="10601" width="12.42578125" style="144" customWidth="1"/>
    <col min="10602" max="10602" width="13.140625" style="144" customWidth="1"/>
    <col min="10603" max="10604" width="12.42578125" style="144" customWidth="1"/>
    <col min="10605" max="10608" width="12.7109375" style="144" customWidth="1"/>
    <col min="10609" max="10609" width="14.85546875" style="144" customWidth="1"/>
    <col min="10610" max="10610" width="12.7109375" style="144" customWidth="1"/>
    <col min="10611" max="10611" width="14.85546875" style="144" customWidth="1"/>
    <col min="10612" max="10615" width="12.7109375" style="144" customWidth="1"/>
    <col min="10616" max="10616" width="14.85546875" style="144" customWidth="1"/>
    <col min="10617" max="10618" width="12.7109375" style="144" customWidth="1"/>
    <col min="10619" max="10619" width="14.85546875" style="144" customWidth="1"/>
    <col min="10620" max="10620" width="12.7109375" style="144" customWidth="1"/>
    <col min="10621" max="10635" width="0" style="144" hidden="1" customWidth="1"/>
    <col min="10636" max="10636" width="9.140625" style="144" customWidth="1"/>
    <col min="10637" max="10637" width="12" style="144" customWidth="1"/>
    <col min="10638" max="10638" width="66.28515625" style="144" customWidth="1"/>
    <col min="10639" max="10645" width="0" style="144" hidden="1" customWidth="1"/>
    <col min="10646" max="10646" width="15.140625" style="144" customWidth="1"/>
    <col min="10647" max="10647" width="0" style="144" hidden="1" customWidth="1"/>
    <col min="10648" max="10648" width="16.5703125" style="144" customWidth="1"/>
    <col min="10649" max="10652" width="0" style="144" hidden="1" customWidth="1"/>
    <col min="10653" max="10752" width="9.140625" style="144"/>
    <col min="10753" max="10753" width="0" style="144" hidden="1" customWidth="1"/>
    <col min="10754" max="10754" width="56" style="144" customWidth="1"/>
    <col min="10755" max="10755" width="19" style="144" customWidth="1"/>
    <col min="10756" max="10756" width="6.5703125" style="144" customWidth="1"/>
    <col min="10757" max="10757" width="7.42578125" style="144" customWidth="1"/>
    <col min="10758" max="10781" width="6.5703125" style="144" customWidth="1"/>
    <col min="10782" max="10782" width="6.7109375" style="144" customWidth="1"/>
    <col min="10783" max="10785" width="6.85546875" style="144" customWidth="1"/>
    <col min="10786" max="10786" width="7.28515625" style="144" customWidth="1"/>
    <col min="10787" max="10787" width="7.140625" style="144" customWidth="1"/>
    <col min="10788" max="10788" width="7.42578125" style="144" customWidth="1"/>
    <col min="10789" max="10798" width="6.5703125" style="144" customWidth="1"/>
    <col min="10799" max="10837" width="9.140625" style="144" customWidth="1"/>
    <col min="10838" max="10838" width="68.28515625" style="144" customWidth="1"/>
    <col min="10839" max="10847" width="0" style="144" hidden="1" customWidth="1"/>
    <col min="10848" max="10850" width="14.85546875" style="144" customWidth="1"/>
    <col min="10851" max="10853" width="0" style="144" hidden="1" customWidth="1"/>
    <col min="10854" max="10854" width="12.7109375" style="144" customWidth="1"/>
    <col min="10855" max="10855" width="14.85546875" style="144" customWidth="1"/>
    <col min="10856" max="10856" width="12.7109375" style="144" customWidth="1"/>
    <col min="10857" max="10857" width="12.42578125" style="144" customWidth="1"/>
    <col min="10858" max="10858" width="13.140625" style="144" customWidth="1"/>
    <col min="10859" max="10860" width="12.42578125" style="144" customWidth="1"/>
    <col min="10861" max="10864" width="12.7109375" style="144" customWidth="1"/>
    <col min="10865" max="10865" width="14.85546875" style="144" customWidth="1"/>
    <col min="10866" max="10866" width="12.7109375" style="144" customWidth="1"/>
    <col min="10867" max="10867" width="14.85546875" style="144" customWidth="1"/>
    <col min="10868" max="10871" width="12.7109375" style="144" customWidth="1"/>
    <col min="10872" max="10872" width="14.85546875" style="144" customWidth="1"/>
    <col min="10873" max="10874" width="12.7109375" style="144" customWidth="1"/>
    <col min="10875" max="10875" width="14.85546875" style="144" customWidth="1"/>
    <col min="10876" max="10876" width="12.7109375" style="144" customWidth="1"/>
    <col min="10877" max="10891" width="0" style="144" hidden="1" customWidth="1"/>
    <col min="10892" max="10892" width="9.140625" style="144" customWidth="1"/>
    <col min="10893" max="10893" width="12" style="144" customWidth="1"/>
    <col min="10894" max="10894" width="66.28515625" style="144" customWidth="1"/>
    <col min="10895" max="10901" width="0" style="144" hidden="1" customWidth="1"/>
    <col min="10902" max="10902" width="15.140625" style="144" customWidth="1"/>
    <col min="10903" max="10903" width="0" style="144" hidden="1" customWidth="1"/>
    <col min="10904" max="10904" width="16.5703125" style="144" customWidth="1"/>
    <col min="10905" max="10908" width="0" style="144" hidden="1" customWidth="1"/>
    <col min="10909" max="11008" width="9.140625" style="144"/>
    <col min="11009" max="11009" width="0" style="144" hidden="1" customWidth="1"/>
    <col min="11010" max="11010" width="56" style="144" customWidth="1"/>
    <col min="11011" max="11011" width="19" style="144" customWidth="1"/>
    <col min="11012" max="11012" width="6.5703125" style="144" customWidth="1"/>
    <col min="11013" max="11013" width="7.42578125" style="144" customWidth="1"/>
    <col min="11014" max="11037" width="6.5703125" style="144" customWidth="1"/>
    <col min="11038" max="11038" width="6.7109375" style="144" customWidth="1"/>
    <col min="11039" max="11041" width="6.85546875" style="144" customWidth="1"/>
    <col min="11042" max="11042" width="7.28515625" style="144" customWidth="1"/>
    <col min="11043" max="11043" width="7.140625" style="144" customWidth="1"/>
    <col min="11044" max="11044" width="7.42578125" style="144" customWidth="1"/>
    <col min="11045" max="11054" width="6.5703125" style="144" customWidth="1"/>
    <col min="11055" max="11093" width="9.140625" style="144" customWidth="1"/>
    <col min="11094" max="11094" width="68.28515625" style="144" customWidth="1"/>
    <col min="11095" max="11103" width="0" style="144" hidden="1" customWidth="1"/>
    <col min="11104" max="11106" width="14.85546875" style="144" customWidth="1"/>
    <col min="11107" max="11109" width="0" style="144" hidden="1" customWidth="1"/>
    <col min="11110" max="11110" width="12.7109375" style="144" customWidth="1"/>
    <col min="11111" max="11111" width="14.85546875" style="144" customWidth="1"/>
    <col min="11112" max="11112" width="12.7109375" style="144" customWidth="1"/>
    <col min="11113" max="11113" width="12.42578125" style="144" customWidth="1"/>
    <col min="11114" max="11114" width="13.140625" style="144" customWidth="1"/>
    <col min="11115" max="11116" width="12.42578125" style="144" customWidth="1"/>
    <col min="11117" max="11120" width="12.7109375" style="144" customWidth="1"/>
    <col min="11121" max="11121" width="14.85546875" style="144" customWidth="1"/>
    <col min="11122" max="11122" width="12.7109375" style="144" customWidth="1"/>
    <col min="11123" max="11123" width="14.85546875" style="144" customWidth="1"/>
    <col min="11124" max="11127" width="12.7109375" style="144" customWidth="1"/>
    <col min="11128" max="11128" width="14.85546875" style="144" customWidth="1"/>
    <col min="11129" max="11130" width="12.7109375" style="144" customWidth="1"/>
    <col min="11131" max="11131" width="14.85546875" style="144" customWidth="1"/>
    <col min="11132" max="11132" width="12.7109375" style="144" customWidth="1"/>
    <col min="11133" max="11147" width="0" style="144" hidden="1" customWidth="1"/>
    <col min="11148" max="11148" width="9.140625" style="144" customWidth="1"/>
    <col min="11149" max="11149" width="12" style="144" customWidth="1"/>
    <col min="11150" max="11150" width="66.28515625" style="144" customWidth="1"/>
    <col min="11151" max="11157" width="0" style="144" hidden="1" customWidth="1"/>
    <col min="11158" max="11158" width="15.140625" style="144" customWidth="1"/>
    <col min="11159" max="11159" width="0" style="144" hidden="1" customWidth="1"/>
    <col min="11160" max="11160" width="16.5703125" style="144" customWidth="1"/>
    <col min="11161" max="11164" width="0" style="144" hidden="1" customWidth="1"/>
    <col min="11165" max="11264" width="9.140625" style="144"/>
    <col min="11265" max="11265" width="0" style="144" hidden="1" customWidth="1"/>
    <col min="11266" max="11266" width="56" style="144" customWidth="1"/>
    <col min="11267" max="11267" width="19" style="144" customWidth="1"/>
    <col min="11268" max="11268" width="6.5703125" style="144" customWidth="1"/>
    <col min="11269" max="11269" width="7.42578125" style="144" customWidth="1"/>
    <col min="11270" max="11293" width="6.5703125" style="144" customWidth="1"/>
    <col min="11294" max="11294" width="6.7109375" style="144" customWidth="1"/>
    <col min="11295" max="11297" width="6.85546875" style="144" customWidth="1"/>
    <col min="11298" max="11298" width="7.28515625" style="144" customWidth="1"/>
    <col min="11299" max="11299" width="7.140625" style="144" customWidth="1"/>
    <col min="11300" max="11300" width="7.42578125" style="144" customWidth="1"/>
    <col min="11301" max="11310" width="6.5703125" style="144" customWidth="1"/>
    <col min="11311" max="11349" width="9.140625" style="144" customWidth="1"/>
    <col min="11350" max="11350" width="68.28515625" style="144" customWidth="1"/>
    <col min="11351" max="11359" width="0" style="144" hidden="1" customWidth="1"/>
    <col min="11360" max="11362" width="14.85546875" style="144" customWidth="1"/>
    <col min="11363" max="11365" width="0" style="144" hidden="1" customWidth="1"/>
    <col min="11366" max="11366" width="12.7109375" style="144" customWidth="1"/>
    <col min="11367" max="11367" width="14.85546875" style="144" customWidth="1"/>
    <col min="11368" max="11368" width="12.7109375" style="144" customWidth="1"/>
    <col min="11369" max="11369" width="12.42578125" style="144" customWidth="1"/>
    <col min="11370" max="11370" width="13.140625" style="144" customWidth="1"/>
    <col min="11371" max="11372" width="12.42578125" style="144" customWidth="1"/>
    <col min="11373" max="11376" width="12.7109375" style="144" customWidth="1"/>
    <col min="11377" max="11377" width="14.85546875" style="144" customWidth="1"/>
    <col min="11378" max="11378" width="12.7109375" style="144" customWidth="1"/>
    <col min="11379" max="11379" width="14.85546875" style="144" customWidth="1"/>
    <col min="11380" max="11383" width="12.7109375" style="144" customWidth="1"/>
    <col min="11384" max="11384" width="14.85546875" style="144" customWidth="1"/>
    <col min="11385" max="11386" width="12.7109375" style="144" customWidth="1"/>
    <col min="11387" max="11387" width="14.85546875" style="144" customWidth="1"/>
    <col min="11388" max="11388" width="12.7109375" style="144" customWidth="1"/>
    <col min="11389" max="11403" width="0" style="144" hidden="1" customWidth="1"/>
    <col min="11404" max="11404" width="9.140625" style="144" customWidth="1"/>
    <col min="11405" max="11405" width="12" style="144" customWidth="1"/>
    <col min="11406" max="11406" width="66.28515625" style="144" customWidth="1"/>
    <col min="11407" max="11413" width="0" style="144" hidden="1" customWidth="1"/>
    <col min="11414" max="11414" width="15.140625" style="144" customWidth="1"/>
    <col min="11415" max="11415" width="0" style="144" hidden="1" customWidth="1"/>
    <col min="11416" max="11416" width="16.5703125" style="144" customWidth="1"/>
    <col min="11417" max="11420" width="0" style="144" hidden="1" customWidth="1"/>
    <col min="11421" max="11520" width="9.140625" style="144"/>
    <col min="11521" max="11521" width="0" style="144" hidden="1" customWidth="1"/>
    <col min="11522" max="11522" width="56" style="144" customWidth="1"/>
    <col min="11523" max="11523" width="19" style="144" customWidth="1"/>
    <col min="11524" max="11524" width="6.5703125" style="144" customWidth="1"/>
    <col min="11525" max="11525" width="7.42578125" style="144" customWidth="1"/>
    <col min="11526" max="11549" width="6.5703125" style="144" customWidth="1"/>
    <col min="11550" max="11550" width="6.7109375" style="144" customWidth="1"/>
    <col min="11551" max="11553" width="6.85546875" style="144" customWidth="1"/>
    <col min="11554" max="11554" width="7.28515625" style="144" customWidth="1"/>
    <col min="11555" max="11555" width="7.140625" style="144" customWidth="1"/>
    <col min="11556" max="11556" width="7.42578125" style="144" customWidth="1"/>
    <col min="11557" max="11566" width="6.5703125" style="144" customWidth="1"/>
    <col min="11567" max="11605" width="9.140625" style="144" customWidth="1"/>
    <col min="11606" max="11606" width="68.28515625" style="144" customWidth="1"/>
    <col min="11607" max="11615" width="0" style="144" hidden="1" customWidth="1"/>
    <col min="11616" max="11618" width="14.85546875" style="144" customWidth="1"/>
    <col min="11619" max="11621" width="0" style="144" hidden="1" customWidth="1"/>
    <col min="11622" max="11622" width="12.7109375" style="144" customWidth="1"/>
    <col min="11623" max="11623" width="14.85546875" style="144" customWidth="1"/>
    <col min="11624" max="11624" width="12.7109375" style="144" customWidth="1"/>
    <col min="11625" max="11625" width="12.42578125" style="144" customWidth="1"/>
    <col min="11626" max="11626" width="13.140625" style="144" customWidth="1"/>
    <col min="11627" max="11628" width="12.42578125" style="144" customWidth="1"/>
    <col min="11629" max="11632" width="12.7109375" style="144" customWidth="1"/>
    <col min="11633" max="11633" width="14.85546875" style="144" customWidth="1"/>
    <col min="11634" max="11634" width="12.7109375" style="144" customWidth="1"/>
    <col min="11635" max="11635" width="14.85546875" style="144" customWidth="1"/>
    <col min="11636" max="11639" width="12.7109375" style="144" customWidth="1"/>
    <col min="11640" max="11640" width="14.85546875" style="144" customWidth="1"/>
    <col min="11641" max="11642" width="12.7109375" style="144" customWidth="1"/>
    <col min="11643" max="11643" width="14.85546875" style="144" customWidth="1"/>
    <col min="11644" max="11644" width="12.7109375" style="144" customWidth="1"/>
    <col min="11645" max="11659" width="0" style="144" hidden="1" customWidth="1"/>
    <col min="11660" max="11660" width="9.140625" style="144" customWidth="1"/>
    <col min="11661" max="11661" width="12" style="144" customWidth="1"/>
    <col min="11662" max="11662" width="66.28515625" style="144" customWidth="1"/>
    <col min="11663" max="11669" width="0" style="144" hidden="1" customWidth="1"/>
    <col min="11670" max="11670" width="15.140625" style="144" customWidth="1"/>
    <col min="11671" max="11671" width="0" style="144" hidden="1" customWidth="1"/>
    <col min="11672" max="11672" width="16.5703125" style="144" customWidth="1"/>
    <col min="11673" max="11676" width="0" style="144" hidden="1" customWidth="1"/>
    <col min="11677" max="11776" width="9.140625" style="144"/>
    <col min="11777" max="11777" width="0" style="144" hidden="1" customWidth="1"/>
    <col min="11778" max="11778" width="56" style="144" customWidth="1"/>
    <col min="11779" max="11779" width="19" style="144" customWidth="1"/>
    <col min="11780" max="11780" width="6.5703125" style="144" customWidth="1"/>
    <col min="11781" max="11781" width="7.42578125" style="144" customWidth="1"/>
    <col min="11782" max="11805" width="6.5703125" style="144" customWidth="1"/>
    <col min="11806" max="11806" width="6.7109375" style="144" customWidth="1"/>
    <col min="11807" max="11809" width="6.85546875" style="144" customWidth="1"/>
    <col min="11810" max="11810" width="7.28515625" style="144" customWidth="1"/>
    <col min="11811" max="11811" width="7.140625" style="144" customWidth="1"/>
    <col min="11812" max="11812" width="7.42578125" style="144" customWidth="1"/>
    <col min="11813" max="11822" width="6.5703125" style="144" customWidth="1"/>
    <col min="11823" max="11861" width="9.140625" style="144" customWidth="1"/>
    <col min="11862" max="11862" width="68.28515625" style="144" customWidth="1"/>
    <col min="11863" max="11871" width="0" style="144" hidden="1" customWidth="1"/>
    <col min="11872" max="11874" width="14.85546875" style="144" customWidth="1"/>
    <col min="11875" max="11877" width="0" style="144" hidden="1" customWidth="1"/>
    <col min="11878" max="11878" width="12.7109375" style="144" customWidth="1"/>
    <col min="11879" max="11879" width="14.85546875" style="144" customWidth="1"/>
    <col min="11880" max="11880" width="12.7109375" style="144" customWidth="1"/>
    <col min="11881" max="11881" width="12.42578125" style="144" customWidth="1"/>
    <col min="11882" max="11882" width="13.140625" style="144" customWidth="1"/>
    <col min="11883" max="11884" width="12.42578125" style="144" customWidth="1"/>
    <col min="11885" max="11888" width="12.7109375" style="144" customWidth="1"/>
    <col min="11889" max="11889" width="14.85546875" style="144" customWidth="1"/>
    <col min="11890" max="11890" width="12.7109375" style="144" customWidth="1"/>
    <col min="11891" max="11891" width="14.85546875" style="144" customWidth="1"/>
    <col min="11892" max="11895" width="12.7109375" style="144" customWidth="1"/>
    <col min="11896" max="11896" width="14.85546875" style="144" customWidth="1"/>
    <col min="11897" max="11898" width="12.7109375" style="144" customWidth="1"/>
    <col min="11899" max="11899" width="14.85546875" style="144" customWidth="1"/>
    <col min="11900" max="11900" width="12.7109375" style="144" customWidth="1"/>
    <col min="11901" max="11915" width="0" style="144" hidden="1" customWidth="1"/>
    <col min="11916" max="11916" width="9.140625" style="144" customWidth="1"/>
    <col min="11917" max="11917" width="12" style="144" customWidth="1"/>
    <col min="11918" max="11918" width="66.28515625" style="144" customWidth="1"/>
    <col min="11919" max="11925" width="0" style="144" hidden="1" customWidth="1"/>
    <col min="11926" max="11926" width="15.140625" style="144" customWidth="1"/>
    <col min="11927" max="11927" width="0" style="144" hidden="1" customWidth="1"/>
    <col min="11928" max="11928" width="16.5703125" style="144" customWidth="1"/>
    <col min="11929" max="11932" width="0" style="144" hidden="1" customWidth="1"/>
    <col min="11933" max="12032" width="9.140625" style="144"/>
    <col min="12033" max="12033" width="0" style="144" hidden="1" customWidth="1"/>
    <col min="12034" max="12034" width="56" style="144" customWidth="1"/>
    <col min="12035" max="12035" width="19" style="144" customWidth="1"/>
    <col min="12036" max="12036" width="6.5703125" style="144" customWidth="1"/>
    <col min="12037" max="12037" width="7.42578125" style="144" customWidth="1"/>
    <col min="12038" max="12061" width="6.5703125" style="144" customWidth="1"/>
    <col min="12062" max="12062" width="6.7109375" style="144" customWidth="1"/>
    <col min="12063" max="12065" width="6.85546875" style="144" customWidth="1"/>
    <col min="12066" max="12066" width="7.28515625" style="144" customWidth="1"/>
    <col min="12067" max="12067" width="7.140625" style="144" customWidth="1"/>
    <col min="12068" max="12068" width="7.42578125" style="144" customWidth="1"/>
    <col min="12069" max="12078" width="6.5703125" style="144" customWidth="1"/>
    <col min="12079" max="12117" width="9.140625" style="144" customWidth="1"/>
    <col min="12118" max="12118" width="68.28515625" style="144" customWidth="1"/>
    <col min="12119" max="12127" width="0" style="144" hidden="1" customWidth="1"/>
    <col min="12128" max="12130" width="14.85546875" style="144" customWidth="1"/>
    <col min="12131" max="12133" width="0" style="144" hidden="1" customWidth="1"/>
    <col min="12134" max="12134" width="12.7109375" style="144" customWidth="1"/>
    <col min="12135" max="12135" width="14.85546875" style="144" customWidth="1"/>
    <col min="12136" max="12136" width="12.7109375" style="144" customWidth="1"/>
    <col min="12137" max="12137" width="12.42578125" style="144" customWidth="1"/>
    <col min="12138" max="12138" width="13.140625" style="144" customWidth="1"/>
    <col min="12139" max="12140" width="12.42578125" style="144" customWidth="1"/>
    <col min="12141" max="12144" width="12.7109375" style="144" customWidth="1"/>
    <col min="12145" max="12145" width="14.85546875" style="144" customWidth="1"/>
    <col min="12146" max="12146" width="12.7109375" style="144" customWidth="1"/>
    <col min="12147" max="12147" width="14.85546875" style="144" customWidth="1"/>
    <col min="12148" max="12151" width="12.7109375" style="144" customWidth="1"/>
    <col min="12152" max="12152" width="14.85546875" style="144" customWidth="1"/>
    <col min="12153" max="12154" width="12.7109375" style="144" customWidth="1"/>
    <col min="12155" max="12155" width="14.85546875" style="144" customWidth="1"/>
    <col min="12156" max="12156" width="12.7109375" style="144" customWidth="1"/>
    <col min="12157" max="12171" width="0" style="144" hidden="1" customWidth="1"/>
    <col min="12172" max="12172" width="9.140625" style="144" customWidth="1"/>
    <col min="12173" max="12173" width="12" style="144" customWidth="1"/>
    <col min="12174" max="12174" width="66.28515625" style="144" customWidth="1"/>
    <col min="12175" max="12181" width="0" style="144" hidden="1" customWidth="1"/>
    <col min="12182" max="12182" width="15.140625" style="144" customWidth="1"/>
    <col min="12183" max="12183" width="0" style="144" hidden="1" customWidth="1"/>
    <col min="12184" max="12184" width="16.5703125" style="144" customWidth="1"/>
    <col min="12185" max="12188" width="0" style="144" hidden="1" customWidth="1"/>
    <col min="12189" max="12288" width="9.140625" style="144"/>
    <col min="12289" max="12289" width="0" style="144" hidden="1" customWidth="1"/>
    <col min="12290" max="12290" width="56" style="144" customWidth="1"/>
    <col min="12291" max="12291" width="19" style="144" customWidth="1"/>
    <col min="12292" max="12292" width="6.5703125" style="144" customWidth="1"/>
    <col min="12293" max="12293" width="7.42578125" style="144" customWidth="1"/>
    <col min="12294" max="12317" width="6.5703125" style="144" customWidth="1"/>
    <col min="12318" max="12318" width="6.7109375" style="144" customWidth="1"/>
    <col min="12319" max="12321" width="6.85546875" style="144" customWidth="1"/>
    <col min="12322" max="12322" width="7.28515625" style="144" customWidth="1"/>
    <col min="12323" max="12323" width="7.140625" style="144" customWidth="1"/>
    <col min="12324" max="12324" width="7.42578125" style="144" customWidth="1"/>
    <col min="12325" max="12334" width="6.5703125" style="144" customWidth="1"/>
    <col min="12335" max="12373" width="9.140625" style="144" customWidth="1"/>
    <col min="12374" max="12374" width="68.28515625" style="144" customWidth="1"/>
    <col min="12375" max="12383" width="0" style="144" hidden="1" customWidth="1"/>
    <col min="12384" max="12386" width="14.85546875" style="144" customWidth="1"/>
    <col min="12387" max="12389" width="0" style="144" hidden="1" customWidth="1"/>
    <col min="12390" max="12390" width="12.7109375" style="144" customWidth="1"/>
    <col min="12391" max="12391" width="14.85546875" style="144" customWidth="1"/>
    <col min="12392" max="12392" width="12.7109375" style="144" customWidth="1"/>
    <col min="12393" max="12393" width="12.42578125" style="144" customWidth="1"/>
    <col min="12394" max="12394" width="13.140625" style="144" customWidth="1"/>
    <col min="12395" max="12396" width="12.42578125" style="144" customWidth="1"/>
    <col min="12397" max="12400" width="12.7109375" style="144" customWidth="1"/>
    <col min="12401" max="12401" width="14.85546875" style="144" customWidth="1"/>
    <col min="12402" max="12402" width="12.7109375" style="144" customWidth="1"/>
    <col min="12403" max="12403" width="14.85546875" style="144" customWidth="1"/>
    <col min="12404" max="12407" width="12.7109375" style="144" customWidth="1"/>
    <col min="12408" max="12408" width="14.85546875" style="144" customWidth="1"/>
    <col min="12409" max="12410" width="12.7109375" style="144" customWidth="1"/>
    <col min="12411" max="12411" width="14.85546875" style="144" customWidth="1"/>
    <col min="12412" max="12412" width="12.7109375" style="144" customWidth="1"/>
    <col min="12413" max="12427" width="0" style="144" hidden="1" customWidth="1"/>
    <col min="12428" max="12428" width="9.140625" style="144" customWidth="1"/>
    <col min="12429" max="12429" width="12" style="144" customWidth="1"/>
    <col min="12430" max="12430" width="66.28515625" style="144" customWidth="1"/>
    <col min="12431" max="12437" width="0" style="144" hidden="1" customWidth="1"/>
    <col min="12438" max="12438" width="15.140625" style="144" customWidth="1"/>
    <col min="12439" max="12439" width="0" style="144" hidden="1" customWidth="1"/>
    <col min="12440" max="12440" width="16.5703125" style="144" customWidth="1"/>
    <col min="12441" max="12444" width="0" style="144" hidden="1" customWidth="1"/>
    <col min="12445" max="12544" width="9.140625" style="144"/>
    <col min="12545" max="12545" width="0" style="144" hidden="1" customWidth="1"/>
    <col min="12546" max="12546" width="56" style="144" customWidth="1"/>
    <col min="12547" max="12547" width="19" style="144" customWidth="1"/>
    <col min="12548" max="12548" width="6.5703125" style="144" customWidth="1"/>
    <col min="12549" max="12549" width="7.42578125" style="144" customWidth="1"/>
    <col min="12550" max="12573" width="6.5703125" style="144" customWidth="1"/>
    <col min="12574" max="12574" width="6.7109375" style="144" customWidth="1"/>
    <col min="12575" max="12577" width="6.85546875" style="144" customWidth="1"/>
    <col min="12578" max="12578" width="7.28515625" style="144" customWidth="1"/>
    <col min="12579" max="12579" width="7.140625" style="144" customWidth="1"/>
    <col min="12580" max="12580" width="7.42578125" style="144" customWidth="1"/>
    <col min="12581" max="12590" width="6.5703125" style="144" customWidth="1"/>
    <col min="12591" max="12629" width="9.140625" style="144" customWidth="1"/>
    <col min="12630" max="12630" width="68.28515625" style="144" customWidth="1"/>
    <col min="12631" max="12639" width="0" style="144" hidden="1" customWidth="1"/>
    <col min="12640" max="12642" width="14.85546875" style="144" customWidth="1"/>
    <col min="12643" max="12645" width="0" style="144" hidden="1" customWidth="1"/>
    <col min="12646" max="12646" width="12.7109375" style="144" customWidth="1"/>
    <col min="12647" max="12647" width="14.85546875" style="144" customWidth="1"/>
    <col min="12648" max="12648" width="12.7109375" style="144" customWidth="1"/>
    <col min="12649" max="12649" width="12.42578125" style="144" customWidth="1"/>
    <col min="12650" max="12650" width="13.140625" style="144" customWidth="1"/>
    <col min="12651" max="12652" width="12.42578125" style="144" customWidth="1"/>
    <col min="12653" max="12656" width="12.7109375" style="144" customWidth="1"/>
    <col min="12657" max="12657" width="14.85546875" style="144" customWidth="1"/>
    <col min="12658" max="12658" width="12.7109375" style="144" customWidth="1"/>
    <col min="12659" max="12659" width="14.85546875" style="144" customWidth="1"/>
    <col min="12660" max="12663" width="12.7109375" style="144" customWidth="1"/>
    <col min="12664" max="12664" width="14.85546875" style="144" customWidth="1"/>
    <col min="12665" max="12666" width="12.7109375" style="144" customWidth="1"/>
    <col min="12667" max="12667" width="14.85546875" style="144" customWidth="1"/>
    <col min="12668" max="12668" width="12.7109375" style="144" customWidth="1"/>
    <col min="12669" max="12683" width="0" style="144" hidden="1" customWidth="1"/>
    <col min="12684" max="12684" width="9.140625" style="144" customWidth="1"/>
    <col min="12685" max="12685" width="12" style="144" customWidth="1"/>
    <col min="12686" max="12686" width="66.28515625" style="144" customWidth="1"/>
    <col min="12687" max="12693" width="0" style="144" hidden="1" customWidth="1"/>
    <col min="12694" max="12694" width="15.140625" style="144" customWidth="1"/>
    <col min="12695" max="12695" width="0" style="144" hidden="1" customWidth="1"/>
    <col min="12696" max="12696" width="16.5703125" style="144" customWidth="1"/>
    <col min="12697" max="12700" width="0" style="144" hidden="1" customWidth="1"/>
    <col min="12701" max="12800" width="9.140625" style="144"/>
    <col min="12801" max="12801" width="0" style="144" hidden="1" customWidth="1"/>
    <col min="12802" max="12802" width="56" style="144" customWidth="1"/>
    <col min="12803" max="12803" width="19" style="144" customWidth="1"/>
    <col min="12804" max="12804" width="6.5703125" style="144" customWidth="1"/>
    <col min="12805" max="12805" width="7.42578125" style="144" customWidth="1"/>
    <col min="12806" max="12829" width="6.5703125" style="144" customWidth="1"/>
    <col min="12830" max="12830" width="6.7109375" style="144" customWidth="1"/>
    <col min="12831" max="12833" width="6.85546875" style="144" customWidth="1"/>
    <col min="12834" max="12834" width="7.28515625" style="144" customWidth="1"/>
    <col min="12835" max="12835" width="7.140625" style="144" customWidth="1"/>
    <col min="12836" max="12836" width="7.42578125" style="144" customWidth="1"/>
    <col min="12837" max="12846" width="6.5703125" style="144" customWidth="1"/>
    <col min="12847" max="12885" width="9.140625" style="144" customWidth="1"/>
    <col min="12886" max="12886" width="68.28515625" style="144" customWidth="1"/>
    <col min="12887" max="12895" width="0" style="144" hidden="1" customWidth="1"/>
    <col min="12896" max="12898" width="14.85546875" style="144" customWidth="1"/>
    <col min="12899" max="12901" width="0" style="144" hidden="1" customWidth="1"/>
    <col min="12902" max="12902" width="12.7109375" style="144" customWidth="1"/>
    <col min="12903" max="12903" width="14.85546875" style="144" customWidth="1"/>
    <col min="12904" max="12904" width="12.7109375" style="144" customWidth="1"/>
    <col min="12905" max="12905" width="12.42578125" style="144" customWidth="1"/>
    <col min="12906" max="12906" width="13.140625" style="144" customWidth="1"/>
    <col min="12907" max="12908" width="12.42578125" style="144" customWidth="1"/>
    <col min="12909" max="12912" width="12.7109375" style="144" customWidth="1"/>
    <col min="12913" max="12913" width="14.85546875" style="144" customWidth="1"/>
    <col min="12914" max="12914" width="12.7109375" style="144" customWidth="1"/>
    <col min="12915" max="12915" width="14.85546875" style="144" customWidth="1"/>
    <col min="12916" max="12919" width="12.7109375" style="144" customWidth="1"/>
    <col min="12920" max="12920" width="14.85546875" style="144" customWidth="1"/>
    <col min="12921" max="12922" width="12.7109375" style="144" customWidth="1"/>
    <col min="12923" max="12923" width="14.85546875" style="144" customWidth="1"/>
    <col min="12924" max="12924" width="12.7109375" style="144" customWidth="1"/>
    <col min="12925" max="12939" width="0" style="144" hidden="1" customWidth="1"/>
    <col min="12940" max="12940" width="9.140625" style="144" customWidth="1"/>
    <col min="12941" max="12941" width="12" style="144" customWidth="1"/>
    <col min="12942" max="12942" width="66.28515625" style="144" customWidth="1"/>
    <col min="12943" max="12949" width="0" style="144" hidden="1" customWidth="1"/>
    <col min="12950" max="12950" width="15.140625" style="144" customWidth="1"/>
    <col min="12951" max="12951" width="0" style="144" hidden="1" customWidth="1"/>
    <col min="12952" max="12952" width="16.5703125" style="144" customWidth="1"/>
    <col min="12953" max="12956" width="0" style="144" hidden="1" customWidth="1"/>
    <col min="12957" max="13056" width="9.140625" style="144"/>
    <col min="13057" max="13057" width="0" style="144" hidden="1" customWidth="1"/>
    <col min="13058" max="13058" width="56" style="144" customWidth="1"/>
    <col min="13059" max="13059" width="19" style="144" customWidth="1"/>
    <col min="13060" max="13060" width="6.5703125" style="144" customWidth="1"/>
    <col min="13061" max="13061" width="7.42578125" style="144" customWidth="1"/>
    <col min="13062" max="13085" width="6.5703125" style="144" customWidth="1"/>
    <col min="13086" max="13086" width="6.7109375" style="144" customWidth="1"/>
    <col min="13087" max="13089" width="6.85546875" style="144" customWidth="1"/>
    <col min="13090" max="13090" width="7.28515625" style="144" customWidth="1"/>
    <col min="13091" max="13091" width="7.140625" style="144" customWidth="1"/>
    <col min="13092" max="13092" width="7.42578125" style="144" customWidth="1"/>
    <col min="13093" max="13102" width="6.5703125" style="144" customWidth="1"/>
    <col min="13103" max="13141" width="9.140625" style="144" customWidth="1"/>
    <col min="13142" max="13142" width="68.28515625" style="144" customWidth="1"/>
    <col min="13143" max="13151" width="0" style="144" hidden="1" customWidth="1"/>
    <col min="13152" max="13154" width="14.85546875" style="144" customWidth="1"/>
    <col min="13155" max="13157" width="0" style="144" hidden="1" customWidth="1"/>
    <col min="13158" max="13158" width="12.7109375" style="144" customWidth="1"/>
    <col min="13159" max="13159" width="14.85546875" style="144" customWidth="1"/>
    <col min="13160" max="13160" width="12.7109375" style="144" customWidth="1"/>
    <col min="13161" max="13161" width="12.42578125" style="144" customWidth="1"/>
    <col min="13162" max="13162" width="13.140625" style="144" customWidth="1"/>
    <col min="13163" max="13164" width="12.42578125" style="144" customWidth="1"/>
    <col min="13165" max="13168" width="12.7109375" style="144" customWidth="1"/>
    <col min="13169" max="13169" width="14.85546875" style="144" customWidth="1"/>
    <col min="13170" max="13170" width="12.7109375" style="144" customWidth="1"/>
    <col min="13171" max="13171" width="14.85546875" style="144" customWidth="1"/>
    <col min="13172" max="13175" width="12.7109375" style="144" customWidth="1"/>
    <col min="13176" max="13176" width="14.85546875" style="144" customWidth="1"/>
    <col min="13177" max="13178" width="12.7109375" style="144" customWidth="1"/>
    <col min="13179" max="13179" width="14.85546875" style="144" customWidth="1"/>
    <col min="13180" max="13180" width="12.7109375" style="144" customWidth="1"/>
    <col min="13181" max="13195" width="0" style="144" hidden="1" customWidth="1"/>
    <col min="13196" max="13196" width="9.140625" style="144" customWidth="1"/>
    <col min="13197" max="13197" width="12" style="144" customWidth="1"/>
    <col min="13198" max="13198" width="66.28515625" style="144" customWidth="1"/>
    <col min="13199" max="13205" width="0" style="144" hidden="1" customWidth="1"/>
    <col min="13206" max="13206" width="15.140625" style="144" customWidth="1"/>
    <col min="13207" max="13207" width="0" style="144" hidden="1" customWidth="1"/>
    <col min="13208" max="13208" width="16.5703125" style="144" customWidth="1"/>
    <col min="13209" max="13212" width="0" style="144" hidden="1" customWidth="1"/>
    <col min="13213" max="13312" width="9.140625" style="144"/>
    <col min="13313" max="13313" width="0" style="144" hidden="1" customWidth="1"/>
    <col min="13314" max="13314" width="56" style="144" customWidth="1"/>
    <col min="13315" max="13315" width="19" style="144" customWidth="1"/>
    <col min="13316" max="13316" width="6.5703125" style="144" customWidth="1"/>
    <col min="13317" max="13317" width="7.42578125" style="144" customWidth="1"/>
    <col min="13318" max="13341" width="6.5703125" style="144" customWidth="1"/>
    <col min="13342" max="13342" width="6.7109375" style="144" customWidth="1"/>
    <col min="13343" max="13345" width="6.85546875" style="144" customWidth="1"/>
    <col min="13346" max="13346" width="7.28515625" style="144" customWidth="1"/>
    <col min="13347" max="13347" width="7.140625" style="144" customWidth="1"/>
    <col min="13348" max="13348" width="7.42578125" style="144" customWidth="1"/>
    <col min="13349" max="13358" width="6.5703125" style="144" customWidth="1"/>
    <col min="13359" max="13397" width="9.140625" style="144" customWidth="1"/>
    <col min="13398" max="13398" width="68.28515625" style="144" customWidth="1"/>
    <col min="13399" max="13407" width="0" style="144" hidden="1" customWidth="1"/>
    <col min="13408" max="13410" width="14.85546875" style="144" customWidth="1"/>
    <col min="13411" max="13413" width="0" style="144" hidden="1" customWidth="1"/>
    <col min="13414" max="13414" width="12.7109375" style="144" customWidth="1"/>
    <col min="13415" max="13415" width="14.85546875" style="144" customWidth="1"/>
    <col min="13416" max="13416" width="12.7109375" style="144" customWidth="1"/>
    <col min="13417" max="13417" width="12.42578125" style="144" customWidth="1"/>
    <col min="13418" max="13418" width="13.140625" style="144" customWidth="1"/>
    <col min="13419" max="13420" width="12.42578125" style="144" customWidth="1"/>
    <col min="13421" max="13424" width="12.7109375" style="144" customWidth="1"/>
    <col min="13425" max="13425" width="14.85546875" style="144" customWidth="1"/>
    <col min="13426" max="13426" width="12.7109375" style="144" customWidth="1"/>
    <col min="13427" max="13427" width="14.85546875" style="144" customWidth="1"/>
    <col min="13428" max="13431" width="12.7109375" style="144" customWidth="1"/>
    <col min="13432" max="13432" width="14.85546875" style="144" customWidth="1"/>
    <col min="13433" max="13434" width="12.7109375" style="144" customWidth="1"/>
    <col min="13435" max="13435" width="14.85546875" style="144" customWidth="1"/>
    <col min="13436" max="13436" width="12.7109375" style="144" customWidth="1"/>
    <col min="13437" max="13451" width="0" style="144" hidden="1" customWidth="1"/>
    <col min="13452" max="13452" width="9.140625" style="144" customWidth="1"/>
    <col min="13453" max="13453" width="12" style="144" customWidth="1"/>
    <col min="13454" max="13454" width="66.28515625" style="144" customWidth="1"/>
    <col min="13455" max="13461" width="0" style="144" hidden="1" customWidth="1"/>
    <col min="13462" max="13462" width="15.140625" style="144" customWidth="1"/>
    <col min="13463" max="13463" width="0" style="144" hidden="1" customWidth="1"/>
    <col min="13464" max="13464" width="16.5703125" style="144" customWidth="1"/>
    <col min="13465" max="13468" width="0" style="144" hidden="1" customWidth="1"/>
    <col min="13469" max="13568" width="9.140625" style="144"/>
    <col min="13569" max="13569" width="0" style="144" hidden="1" customWidth="1"/>
    <col min="13570" max="13570" width="56" style="144" customWidth="1"/>
    <col min="13571" max="13571" width="19" style="144" customWidth="1"/>
    <col min="13572" max="13572" width="6.5703125" style="144" customWidth="1"/>
    <col min="13573" max="13573" width="7.42578125" style="144" customWidth="1"/>
    <col min="13574" max="13597" width="6.5703125" style="144" customWidth="1"/>
    <col min="13598" max="13598" width="6.7109375" style="144" customWidth="1"/>
    <col min="13599" max="13601" width="6.85546875" style="144" customWidth="1"/>
    <col min="13602" max="13602" width="7.28515625" style="144" customWidth="1"/>
    <col min="13603" max="13603" width="7.140625" style="144" customWidth="1"/>
    <col min="13604" max="13604" width="7.42578125" style="144" customWidth="1"/>
    <col min="13605" max="13614" width="6.5703125" style="144" customWidth="1"/>
    <col min="13615" max="13653" width="9.140625" style="144" customWidth="1"/>
    <col min="13654" max="13654" width="68.28515625" style="144" customWidth="1"/>
    <col min="13655" max="13663" width="0" style="144" hidden="1" customWidth="1"/>
    <col min="13664" max="13666" width="14.85546875" style="144" customWidth="1"/>
    <col min="13667" max="13669" width="0" style="144" hidden="1" customWidth="1"/>
    <col min="13670" max="13670" width="12.7109375" style="144" customWidth="1"/>
    <col min="13671" max="13671" width="14.85546875" style="144" customWidth="1"/>
    <col min="13672" max="13672" width="12.7109375" style="144" customWidth="1"/>
    <col min="13673" max="13673" width="12.42578125" style="144" customWidth="1"/>
    <col min="13674" max="13674" width="13.140625" style="144" customWidth="1"/>
    <col min="13675" max="13676" width="12.42578125" style="144" customWidth="1"/>
    <col min="13677" max="13680" width="12.7109375" style="144" customWidth="1"/>
    <col min="13681" max="13681" width="14.85546875" style="144" customWidth="1"/>
    <col min="13682" max="13682" width="12.7109375" style="144" customWidth="1"/>
    <col min="13683" max="13683" width="14.85546875" style="144" customWidth="1"/>
    <col min="13684" max="13687" width="12.7109375" style="144" customWidth="1"/>
    <col min="13688" max="13688" width="14.85546875" style="144" customWidth="1"/>
    <col min="13689" max="13690" width="12.7109375" style="144" customWidth="1"/>
    <col min="13691" max="13691" width="14.85546875" style="144" customWidth="1"/>
    <col min="13692" max="13692" width="12.7109375" style="144" customWidth="1"/>
    <col min="13693" max="13707" width="0" style="144" hidden="1" customWidth="1"/>
    <col min="13708" max="13708" width="9.140625" style="144" customWidth="1"/>
    <col min="13709" max="13709" width="12" style="144" customWidth="1"/>
    <col min="13710" max="13710" width="66.28515625" style="144" customWidth="1"/>
    <col min="13711" max="13717" width="0" style="144" hidden="1" customWidth="1"/>
    <col min="13718" max="13718" width="15.140625" style="144" customWidth="1"/>
    <col min="13719" max="13719" width="0" style="144" hidden="1" customWidth="1"/>
    <col min="13720" max="13720" width="16.5703125" style="144" customWidth="1"/>
    <col min="13721" max="13724" width="0" style="144" hidden="1" customWidth="1"/>
    <col min="13725" max="13824" width="9.140625" style="144"/>
    <col min="13825" max="13825" width="0" style="144" hidden="1" customWidth="1"/>
    <col min="13826" max="13826" width="56" style="144" customWidth="1"/>
    <col min="13827" max="13827" width="19" style="144" customWidth="1"/>
    <col min="13828" max="13828" width="6.5703125" style="144" customWidth="1"/>
    <col min="13829" max="13829" width="7.42578125" style="144" customWidth="1"/>
    <col min="13830" max="13853" width="6.5703125" style="144" customWidth="1"/>
    <col min="13854" max="13854" width="6.7109375" style="144" customWidth="1"/>
    <col min="13855" max="13857" width="6.85546875" style="144" customWidth="1"/>
    <col min="13858" max="13858" width="7.28515625" style="144" customWidth="1"/>
    <col min="13859" max="13859" width="7.140625" style="144" customWidth="1"/>
    <col min="13860" max="13860" width="7.42578125" style="144" customWidth="1"/>
    <col min="13861" max="13870" width="6.5703125" style="144" customWidth="1"/>
    <col min="13871" max="13909" width="9.140625" style="144" customWidth="1"/>
    <col min="13910" max="13910" width="68.28515625" style="144" customWidth="1"/>
    <col min="13911" max="13919" width="0" style="144" hidden="1" customWidth="1"/>
    <col min="13920" max="13922" width="14.85546875" style="144" customWidth="1"/>
    <col min="13923" max="13925" width="0" style="144" hidden="1" customWidth="1"/>
    <col min="13926" max="13926" width="12.7109375" style="144" customWidth="1"/>
    <col min="13927" max="13927" width="14.85546875" style="144" customWidth="1"/>
    <col min="13928" max="13928" width="12.7109375" style="144" customWidth="1"/>
    <col min="13929" max="13929" width="12.42578125" style="144" customWidth="1"/>
    <col min="13930" max="13930" width="13.140625" style="144" customWidth="1"/>
    <col min="13931" max="13932" width="12.42578125" style="144" customWidth="1"/>
    <col min="13933" max="13936" width="12.7109375" style="144" customWidth="1"/>
    <col min="13937" max="13937" width="14.85546875" style="144" customWidth="1"/>
    <col min="13938" max="13938" width="12.7109375" style="144" customWidth="1"/>
    <col min="13939" max="13939" width="14.85546875" style="144" customWidth="1"/>
    <col min="13940" max="13943" width="12.7109375" style="144" customWidth="1"/>
    <col min="13944" max="13944" width="14.85546875" style="144" customWidth="1"/>
    <col min="13945" max="13946" width="12.7109375" style="144" customWidth="1"/>
    <col min="13947" max="13947" width="14.85546875" style="144" customWidth="1"/>
    <col min="13948" max="13948" width="12.7109375" style="144" customWidth="1"/>
    <col min="13949" max="13963" width="0" style="144" hidden="1" customWidth="1"/>
    <col min="13964" max="13964" width="9.140625" style="144" customWidth="1"/>
    <col min="13965" max="13965" width="12" style="144" customWidth="1"/>
    <col min="13966" max="13966" width="66.28515625" style="144" customWidth="1"/>
    <col min="13967" max="13973" width="0" style="144" hidden="1" customWidth="1"/>
    <col min="13974" max="13974" width="15.140625" style="144" customWidth="1"/>
    <col min="13975" max="13975" width="0" style="144" hidden="1" customWidth="1"/>
    <col min="13976" max="13976" width="16.5703125" style="144" customWidth="1"/>
    <col min="13977" max="13980" width="0" style="144" hidden="1" customWidth="1"/>
    <col min="13981" max="14080" width="9.140625" style="144"/>
    <col min="14081" max="14081" width="0" style="144" hidden="1" customWidth="1"/>
    <col min="14082" max="14082" width="56" style="144" customWidth="1"/>
    <col min="14083" max="14083" width="19" style="144" customWidth="1"/>
    <col min="14084" max="14084" width="6.5703125" style="144" customWidth="1"/>
    <col min="14085" max="14085" width="7.42578125" style="144" customWidth="1"/>
    <col min="14086" max="14109" width="6.5703125" style="144" customWidth="1"/>
    <col min="14110" max="14110" width="6.7109375" style="144" customWidth="1"/>
    <col min="14111" max="14113" width="6.85546875" style="144" customWidth="1"/>
    <col min="14114" max="14114" width="7.28515625" style="144" customWidth="1"/>
    <col min="14115" max="14115" width="7.140625" style="144" customWidth="1"/>
    <col min="14116" max="14116" width="7.42578125" style="144" customWidth="1"/>
    <col min="14117" max="14126" width="6.5703125" style="144" customWidth="1"/>
    <col min="14127" max="14165" width="9.140625" style="144" customWidth="1"/>
    <col min="14166" max="14166" width="68.28515625" style="144" customWidth="1"/>
    <col min="14167" max="14175" width="0" style="144" hidden="1" customWidth="1"/>
    <col min="14176" max="14178" width="14.85546875" style="144" customWidth="1"/>
    <col min="14179" max="14181" width="0" style="144" hidden="1" customWidth="1"/>
    <col min="14182" max="14182" width="12.7109375" style="144" customWidth="1"/>
    <col min="14183" max="14183" width="14.85546875" style="144" customWidth="1"/>
    <col min="14184" max="14184" width="12.7109375" style="144" customWidth="1"/>
    <col min="14185" max="14185" width="12.42578125" style="144" customWidth="1"/>
    <col min="14186" max="14186" width="13.140625" style="144" customWidth="1"/>
    <col min="14187" max="14188" width="12.42578125" style="144" customWidth="1"/>
    <col min="14189" max="14192" width="12.7109375" style="144" customWidth="1"/>
    <col min="14193" max="14193" width="14.85546875" style="144" customWidth="1"/>
    <col min="14194" max="14194" width="12.7109375" style="144" customWidth="1"/>
    <col min="14195" max="14195" width="14.85546875" style="144" customWidth="1"/>
    <col min="14196" max="14199" width="12.7109375" style="144" customWidth="1"/>
    <col min="14200" max="14200" width="14.85546875" style="144" customWidth="1"/>
    <col min="14201" max="14202" width="12.7109375" style="144" customWidth="1"/>
    <col min="14203" max="14203" width="14.85546875" style="144" customWidth="1"/>
    <col min="14204" max="14204" width="12.7109375" style="144" customWidth="1"/>
    <col min="14205" max="14219" width="0" style="144" hidden="1" customWidth="1"/>
    <col min="14220" max="14220" width="9.140625" style="144" customWidth="1"/>
    <col min="14221" max="14221" width="12" style="144" customWidth="1"/>
    <col min="14222" max="14222" width="66.28515625" style="144" customWidth="1"/>
    <col min="14223" max="14229" width="0" style="144" hidden="1" customWidth="1"/>
    <col min="14230" max="14230" width="15.140625" style="144" customWidth="1"/>
    <col min="14231" max="14231" width="0" style="144" hidden="1" customWidth="1"/>
    <col min="14232" max="14232" width="16.5703125" style="144" customWidth="1"/>
    <col min="14233" max="14236" width="0" style="144" hidden="1" customWidth="1"/>
    <col min="14237" max="14336" width="9.140625" style="144"/>
    <col min="14337" max="14337" width="0" style="144" hidden="1" customWidth="1"/>
    <col min="14338" max="14338" width="56" style="144" customWidth="1"/>
    <col min="14339" max="14339" width="19" style="144" customWidth="1"/>
    <col min="14340" max="14340" width="6.5703125" style="144" customWidth="1"/>
    <col min="14341" max="14341" width="7.42578125" style="144" customWidth="1"/>
    <col min="14342" max="14365" width="6.5703125" style="144" customWidth="1"/>
    <col min="14366" max="14366" width="6.7109375" style="144" customWidth="1"/>
    <col min="14367" max="14369" width="6.85546875" style="144" customWidth="1"/>
    <col min="14370" max="14370" width="7.28515625" style="144" customWidth="1"/>
    <col min="14371" max="14371" width="7.140625" style="144" customWidth="1"/>
    <col min="14372" max="14372" width="7.42578125" style="144" customWidth="1"/>
    <col min="14373" max="14382" width="6.5703125" style="144" customWidth="1"/>
    <col min="14383" max="14421" width="9.140625" style="144" customWidth="1"/>
    <col min="14422" max="14422" width="68.28515625" style="144" customWidth="1"/>
    <col min="14423" max="14431" width="0" style="144" hidden="1" customWidth="1"/>
    <col min="14432" max="14434" width="14.85546875" style="144" customWidth="1"/>
    <col min="14435" max="14437" width="0" style="144" hidden="1" customWidth="1"/>
    <col min="14438" max="14438" width="12.7109375" style="144" customWidth="1"/>
    <col min="14439" max="14439" width="14.85546875" style="144" customWidth="1"/>
    <col min="14440" max="14440" width="12.7109375" style="144" customWidth="1"/>
    <col min="14441" max="14441" width="12.42578125" style="144" customWidth="1"/>
    <col min="14442" max="14442" width="13.140625" style="144" customWidth="1"/>
    <col min="14443" max="14444" width="12.42578125" style="144" customWidth="1"/>
    <col min="14445" max="14448" width="12.7109375" style="144" customWidth="1"/>
    <col min="14449" max="14449" width="14.85546875" style="144" customWidth="1"/>
    <col min="14450" max="14450" width="12.7109375" style="144" customWidth="1"/>
    <col min="14451" max="14451" width="14.85546875" style="144" customWidth="1"/>
    <col min="14452" max="14455" width="12.7109375" style="144" customWidth="1"/>
    <col min="14456" max="14456" width="14.85546875" style="144" customWidth="1"/>
    <col min="14457" max="14458" width="12.7109375" style="144" customWidth="1"/>
    <col min="14459" max="14459" width="14.85546875" style="144" customWidth="1"/>
    <col min="14460" max="14460" width="12.7109375" style="144" customWidth="1"/>
    <col min="14461" max="14475" width="0" style="144" hidden="1" customWidth="1"/>
    <col min="14476" max="14476" width="9.140625" style="144" customWidth="1"/>
    <col min="14477" max="14477" width="12" style="144" customWidth="1"/>
    <col min="14478" max="14478" width="66.28515625" style="144" customWidth="1"/>
    <col min="14479" max="14485" width="0" style="144" hidden="1" customWidth="1"/>
    <col min="14486" max="14486" width="15.140625" style="144" customWidth="1"/>
    <col min="14487" max="14487" width="0" style="144" hidden="1" customWidth="1"/>
    <col min="14488" max="14488" width="16.5703125" style="144" customWidth="1"/>
    <col min="14489" max="14492" width="0" style="144" hidden="1" customWidth="1"/>
    <col min="14493" max="14592" width="9.140625" style="144"/>
    <col min="14593" max="14593" width="0" style="144" hidden="1" customWidth="1"/>
    <col min="14594" max="14594" width="56" style="144" customWidth="1"/>
    <col min="14595" max="14595" width="19" style="144" customWidth="1"/>
    <col min="14596" max="14596" width="6.5703125" style="144" customWidth="1"/>
    <col min="14597" max="14597" width="7.42578125" style="144" customWidth="1"/>
    <col min="14598" max="14621" width="6.5703125" style="144" customWidth="1"/>
    <col min="14622" max="14622" width="6.7109375" style="144" customWidth="1"/>
    <col min="14623" max="14625" width="6.85546875" style="144" customWidth="1"/>
    <col min="14626" max="14626" width="7.28515625" style="144" customWidth="1"/>
    <col min="14627" max="14627" width="7.140625" style="144" customWidth="1"/>
    <col min="14628" max="14628" width="7.42578125" style="144" customWidth="1"/>
    <col min="14629" max="14638" width="6.5703125" style="144" customWidth="1"/>
    <col min="14639" max="14677" width="9.140625" style="144" customWidth="1"/>
    <col min="14678" max="14678" width="68.28515625" style="144" customWidth="1"/>
    <col min="14679" max="14687" width="0" style="144" hidden="1" customWidth="1"/>
    <col min="14688" max="14690" width="14.85546875" style="144" customWidth="1"/>
    <col min="14691" max="14693" width="0" style="144" hidden="1" customWidth="1"/>
    <col min="14694" max="14694" width="12.7109375" style="144" customWidth="1"/>
    <col min="14695" max="14695" width="14.85546875" style="144" customWidth="1"/>
    <col min="14696" max="14696" width="12.7109375" style="144" customWidth="1"/>
    <col min="14697" max="14697" width="12.42578125" style="144" customWidth="1"/>
    <col min="14698" max="14698" width="13.140625" style="144" customWidth="1"/>
    <col min="14699" max="14700" width="12.42578125" style="144" customWidth="1"/>
    <col min="14701" max="14704" width="12.7109375" style="144" customWidth="1"/>
    <col min="14705" max="14705" width="14.85546875" style="144" customWidth="1"/>
    <col min="14706" max="14706" width="12.7109375" style="144" customWidth="1"/>
    <col min="14707" max="14707" width="14.85546875" style="144" customWidth="1"/>
    <col min="14708" max="14711" width="12.7109375" style="144" customWidth="1"/>
    <col min="14712" max="14712" width="14.85546875" style="144" customWidth="1"/>
    <col min="14713" max="14714" width="12.7109375" style="144" customWidth="1"/>
    <col min="14715" max="14715" width="14.85546875" style="144" customWidth="1"/>
    <col min="14716" max="14716" width="12.7109375" style="144" customWidth="1"/>
    <col min="14717" max="14731" width="0" style="144" hidden="1" customWidth="1"/>
    <col min="14732" max="14732" width="9.140625" style="144" customWidth="1"/>
    <col min="14733" max="14733" width="12" style="144" customWidth="1"/>
    <col min="14734" max="14734" width="66.28515625" style="144" customWidth="1"/>
    <col min="14735" max="14741" width="0" style="144" hidden="1" customWidth="1"/>
    <col min="14742" max="14742" width="15.140625" style="144" customWidth="1"/>
    <col min="14743" max="14743" width="0" style="144" hidden="1" customWidth="1"/>
    <col min="14744" max="14744" width="16.5703125" style="144" customWidth="1"/>
    <col min="14745" max="14748" width="0" style="144" hidden="1" customWidth="1"/>
    <col min="14749" max="14848" width="9.140625" style="144"/>
    <col min="14849" max="14849" width="0" style="144" hidden="1" customWidth="1"/>
    <col min="14850" max="14850" width="56" style="144" customWidth="1"/>
    <col min="14851" max="14851" width="19" style="144" customWidth="1"/>
    <col min="14852" max="14852" width="6.5703125" style="144" customWidth="1"/>
    <col min="14853" max="14853" width="7.42578125" style="144" customWidth="1"/>
    <col min="14854" max="14877" width="6.5703125" style="144" customWidth="1"/>
    <col min="14878" max="14878" width="6.7109375" style="144" customWidth="1"/>
    <col min="14879" max="14881" width="6.85546875" style="144" customWidth="1"/>
    <col min="14882" max="14882" width="7.28515625" style="144" customWidth="1"/>
    <col min="14883" max="14883" width="7.140625" style="144" customWidth="1"/>
    <col min="14884" max="14884" width="7.42578125" style="144" customWidth="1"/>
    <col min="14885" max="14894" width="6.5703125" style="144" customWidth="1"/>
    <col min="14895" max="14933" width="9.140625" style="144" customWidth="1"/>
    <col min="14934" max="14934" width="68.28515625" style="144" customWidth="1"/>
    <col min="14935" max="14943" width="0" style="144" hidden="1" customWidth="1"/>
    <col min="14944" max="14946" width="14.85546875" style="144" customWidth="1"/>
    <col min="14947" max="14949" width="0" style="144" hidden="1" customWidth="1"/>
    <col min="14950" max="14950" width="12.7109375" style="144" customWidth="1"/>
    <col min="14951" max="14951" width="14.85546875" style="144" customWidth="1"/>
    <col min="14952" max="14952" width="12.7109375" style="144" customWidth="1"/>
    <col min="14953" max="14953" width="12.42578125" style="144" customWidth="1"/>
    <col min="14954" max="14954" width="13.140625" style="144" customWidth="1"/>
    <col min="14955" max="14956" width="12.42578125" style="144" customWidth="1"/>
    <col min="14957" max="14960" width="12.7109375" style="144" customWidth="1"/>
    <col min="14961" max="14961" width="14.85546875" style="144" customWidth="1"/>
    <col min="14962" max="14962" width="12.7109375" style="144" customWidth="1"/>
    <col min="14963" max="14963" width="14.85546875" style="144" customWidth="1"/>
    <col min="14964" max="14967" width="12.7109375" style="144" customWidth="1"/>
    <col min="14968" max="14968" width="14.85546875" style="144" customWidth="1"/>
    <col min="14969" max="14970" width="12.7109375" style="144" customWidth="1"/>
    <col min="14971" max="14971" width="14.85546875" style="144" customWidth="1"/>
    <col min="14972" max="14972" width="12.7109375" style="144" customWidth="1"/>
    <col min="14973" max="14987" width="0" style="144" hidden="1" customWidth="1"/>
    <col min="14988" max="14988" width="9.140625" style="144" customWidth="1"/>
    <col min="14989" max="14989" width="12" style="144" customWidth="1"/>
    <col min="14990" max="14990" width="66.28515625" style="144" customWidth="1"/>
    <col min="14991" max="14997" width="0" style="144" hidden="1" customWidth="1"/>
    <col min="14998" max="14998" width="15.140625" style="144" customWidth="1"/>
    <col min="14999" max="14999" width="0" style="144" hidden="1" customWidth="1"/>
    <col min="15000" max="15000" width="16.5703125" style="144" customWidth="1"/>
    <col min="15001" max="15004" width="0" style="144" hidden="1" customWidth="1"/>
    <col min="15005" max="15104" width="9.140625" style="144"/>
    <col min="15105" max="15105" width="0" style="144" hidden="1" customWidth="1"/>
    <col min="15106" max="15106" width="56" style="144" customWidth="1"/>
    <col min="15107" max="15107" width="19" style="144" customWidth="1"/>
    <col min="15108" max="15108" width="6.5703125" style="144" customWidth="1"/>
    <col min="15109" max="15109" width="7.42578125" style="144" customWidth="1"/>
    <col min="15110" max="15133" width="6.5703125" style="144" customWidth="1"/>
    <col min="15134" max="15134" width="6.7109375" style="144" customWidth="1"/>
    <col min="15135" max="15137" width="6.85546875" style="144" customWidth="1"/>
    <col min="15138" max="15138" width="7.28515625" style="144" customWidth="1"/>
    <col min="15139" max="15139" width="7.140625" style="144" customWidth="1"/>
    <col min="15140" max="15140" width="7.42578125" style="144" customWidth="1"/>
    <col min="15141" max="15150" width="6.5703125" style="144" customWidth="1"/>
    <col min="15151" max="15189" width="9.140625" style="144" customWidth="1"/>
    <col min="15190" max="15190" width="68.28515625" style="144" customWidth="1"/>
    <col min="15191" max="15199" width="0" style="144" hidden="1" customWidth="1"/>
    <col min="15200" max="15202" width="14.85546875" style="144" customWidth="1"/>
    <col min="15203" max="15205" width="0" style="144" hidden="1" customWidth="1"/>
    <col min="15206" max="15206" width="12.7109375" style="144" customWidth="1"/>
    <col min="15207" max="15207" width="14.85546875" style="144" customWidth="1"/>
    <col min="15208" max="15208" width="12.7109375" style="144" customWidth="1"/>
    <col min="15209" max="15209" width="12.42578125" style="144" customWidth="1"/>
    <col min="15210" max="15210" width="13.140625" style="144" customWidth="1"/>
    <col min="15211" max="15212" width="12.42578125" style="144" customWidth="1"/>
    <col min="15213" max="15216" width="12.7109375" style="144" customWidth="1"/>
    <col min="15217" max="15217" width="14.85546875" style="144" customWidth="1"/>
    <col min="15218" max="15218" width="12.7109375" style="144" customWidth="1"/>
    <col min="15219" max="15219" width="14.85546875" style="144" customWidth="1"/>
    <col min="15220" max="15223" width="12.7109375" style="144" customWidth="1"/>
    <col min="15224" max="15224" width="14.85546875" style="144" customWidth="1"/>
    <col min="15225" max="15226" width="12.7109375" style="144" customWidth="1"/>
    <col min="15227" max="15227" width="14.85546875" style="144" customWidth="1"/>
    <col min="15228" max="15228" width="12.7109375" style="144" customWidth="1"/>
    <col min="15229" max="15243" width="0" style="144" hidden="1" customWidth="1"/>
    <col min="15244" max="15244" width="9.140625" style="144" customWidth="1"/>
    <col min="15245" max="15245" width="12" style="144" customWidth="1"/>
    <col min="15246" max="15246" width="66.28515625" style="144" customWidth="1"/>
    <col min="15247" max="15253" width="0" style="144" hidden="1" customWidth="1"/>
    <col min="15254" max="15254" width="15.140625" style="144" customWidth="1"/>
    <col min="15255" max="15255" width="0" style="144" hidden="1" customWidth="1"/>
    <col min="15256" max="15256" width="16.5703125" style="144" customWidth="1"/>
    <col min="15257" max="15260" width="0" style="144" hidden="1" customWidth="1"/>
    <col min="15261" max="15360" width="9.140625" style="144"/>
    <col min="15361" max="15361" width="0" style="144" hidden="1" customWidth="1"/>
    <col min="15362" max="15362" width="56" style="144" customWidth="1"/>
    <col min="15363" max="15363" width="19" style="144" customWidth="1"/>
    <col min="15364" max="15364" width="6.5703125" style="144" customWidth="1"/>
    <col min="15365" max="15365" width="7.42578125" style="144" customWidth="1"/>
    <col min="15366" max="15389" width="6.5703125" style="144" customWidth="1"/>
    <col min="15390" max="15390" width="6.7109375" style="144" customWidth="1"/>
    <col min="15391" max="15393" width="6.85546875" style="144" customWidth="1"/>
    <col min="15394" max="15394" width="7.28515625" style="144" customWidth="1"/>
    <col min="15395" max="15395" width="7.140625" style="144" customWidth="1"/>
    <col min="15396" max="15396" width="7.42578125" style="144" customWidth="1"/>
    <col min="15397" max="15406" width="6.5703125" style="144" customWidth="1"/>
    <col min="15407" max="15445" width="9.140625" style="144" customWidth="1"/>
    <col min="15446" max="15446" width="68.28515625" style="144" customWidth="1"/>
    <col min="15447" max="15455" width="0" style="144" hidden="1" customWidth="1"/>
    <col min="15456" max="15458" width="14.85546875" style="144" customWidth="1"/>
    <col min="15459" max="15461" width="0" style="144" hidden="1" customWidth="1"/>
    <col min="15462" max="15462" width="12.7109375" style="144" customWidth="1"/>
    <col min="15463" max="15463" width="14.85546875" style="144" customWidth="1"/>
    <col min="15464" max="15464" width="12.7109375" style="144" customWidth="1"/>
    <col min="15465" max="15465" width="12.42578125" style="144" customWidth="1"/>
    <col min="15466" max="15466" width="13.140625" style="144" customWidth="1"/>
    <col min="15467" max="15468" width="12.42578125" style="144" customWidth="1"/>
    <col min="15469" max="15472" width="12.7109375" style="144" customWidth="1"/>
    <col min="15473" max="15473" width="14.85546875" style="144" customWidth="1"/>
    <col min="15474" max="15474" width="12.7109375" style="144" customWidth="1"/>
    <col min="15475" max="15475" width="14.85546875" style="144" customWidth="1"/>
    <col min="15476" max="15479" width="12.7109375" style="144" customWidth="1"/>
    <col min="15480" max="15480" width="14.85546875" style="144" customWidth="1"/>
    <col min="15481" max="15482" width="12.7109375" style="144" customWidth="1"/>
    <col min="15483" max="15483" width="14.85546875" style="144" customWidth="1"/>
    <col min="15484" max="15484" width="12.7109375" style="144" customWidth="1"/>
    <col min="15485" max="15499" width="0" style="144" hidden="1" customWidth="1"/>
    <col min="15500" max="15500" width="9.140625" style="144" customWidth="1"/>
    <col min="15501" max="15501" width="12" style="144" customWidth="1"/>
    <col min="15502" max="15502" width="66.28515625" style="144" customWidth="1"/>
    <col min="15503" max="15509" width="0" style="144" hidden="1" customWidth="1"/>
    <col min="15510" max="15510" width="15.140625" style="144" customWidth="1"/>
    <col min="15511" max="15511" width="0" style="144" hidden="1" customWidth="1"/>
    <col min="15512" max="15512" width="16.5703125" style="144" customWidth="1"/>
    <col min="15513" max="15516" width="0" style="144" hidden="1" customWidth="1"/>
    <col min="15517" max="15616" width="9.140625" style="144"/>
    <col min="15617" max="15617" width="0" style="144" hidden="1" customWidth="1"/>
    <col min="15618" max="15618" width="56" style="144" customWidth="1"/>
    <col min="15619" max="15619" width="19" style="144" customWidth="1"/>
    <col min="15620" max="15620" width="6.5703125" style="144" customWidth="1"/>
    <col min="15621" max="15621" width="7.42578125" style="144" customWidth="1"/>
    <col min="15622" max="15645" width="6.5703125" style="144" customWidth="1"/>
    <col min="15646" max="15646" width="6.7109375" style="144" customWidth="1"/>
    <col min="15647" max="15649" width="6.85546875" style="144" customWidth="1"/>
    <col min="15650" max="15650" width="7.28515625" style="144" customWidth="1"/>
    <col min="15651" max="15651" width="7.140625" style="144" customWidth="1"/>
    <col min="15652" max="15652" width="7.42578125" style="144" customWidth="1"/>
    <col min="15653" max="15662" width="6.5703125" style="144" customWidth="1"/>
    <col min="15663" max="15701" width="9.140625" style="144" customWidth="1"/>
    <col min="15702" max="15702" width="68.28515625" style="144" customWidth="1"/>
    <col min="15703" max="15711" width="0" style="144" hidden="1" customWidth="1"/>
    <col min="15712" max="15714" width="14.85546875" style="144" customWidth="1"/>
    <col min="15715" max="15717" width="0" style="144" hidden="1" customWidth="1"/>
    <col min="15718" max="15718" width="12.7109375" style="144" customWidth="1"/>
    <col min="15719" max="15719" width="14.85546875" style="144" customWidth="1"/>
    <col min="15720" max="15720" width="12.7109375" style="144" customWidth="1"/>
    <col min="15721" max="15721" width="12.42578125" style="144" customWidth="1"/>
    <col min="15722" max="15722" width="13.140625" style="144" customWidth="1"/>
    <col min="15723" max="15724" width="12.42578125" style="144" customWidth="1"/>
    <col min="15725" max="15728" width="12.7109375" style="144" customWidth="1"/>
    <col min="15729" max="15729" width="14.85546875" style="144" customWidth="1"/>
    <col min="15730" max="15730" width="12.7109375" style="144" customWidth="1"/>
    <col min="15731" max="15731" width="14.85546875" style="144" customWidth="1"/>
    <col min="15732" max="15735" width="12.7109375" style="144" customWidth="1"/>
    <col min="15736" max="15736" width="14.85546875" style="144" customWidth="1"/>
    <col min="15737" max="15738" width="12.7109375" style="144" customWidth="1"/>
    <col min="15739" max="15739" width="14.85546875" style="144" customWidth="1"/>
    <col min="15740" max="15740" width="12.7109375" style="144" customWidth="1"/>
    <col min="15741" max="15755" width="0" style="144" hidden="1" customWidth="1"/>
    <col min="15756" max="15756" width="9.140625" style="144" customWidth="1"/>
    <col min="15757" max="15757" width="12" style="144" customWidth="1"/>
    <col min="15758" max="15758" width="66.28515625" style="144" customWidth="1"/>
    <col min="15759" max="15765" width="0" style="144" hidden="1" customWidth="1"/>
    <col min="15766" max="15766" width="15.140625" style="144" customWidth="1"/>
    <col min="15767" max="15767" width="0" style="144" hidden="1" customWidth="1"/>
    <col min="15768" max="15768" width="16.5703125" style="144" customWidth="1"/>
    <col min="15769" max="15772" width="0" style="144" hidden="1" customWidth="1"/>
    <col min="15773" max="15872" width="9.140625" style="144"/>
    <col min="15873" max="15873" width="0" style="144" hidden="1" customWidth="1"/>
    <col min="15874" max="15874" width="56" style="144" customWidth="1"/>
    <col min="15875" max="15875" width="19" style="144" customWidth="1"/>
    <col min="15876" max="15876" width="6.5703125" style="144" customWidth="1"/>
    <col min="15877" max="15877" width="7.42578125" style="144" customWidth="1"/>
    <col min="15878" max="15901" width="6.5703125" style="144" customWidth="1"/>
    <col min="15902" max="15902" width="6.7109375" style="144" customWidth="1"/>
    <col min="15903" max="15905" width="6.85546875" style="144" customWidth="1"/>
    <col min="15906" max="15906" width="7.28515625" style="144" customWidth="1"/>
    <col min="15907" max="15907" width="7.140625" style="144" customWidth="1"/>
    <col min="15908" max="15908" width="7.42578125" style="144" customWidth="1"/>
    <col min="15909" max="15918" width="6.5703125" style="144" customWidth="1"/>
    <col min="15919" max="15957" width="9.140625" style="144" customWidth="1"/>
    <col min="15958" max="15958" width="68.28515625" style="144" customWidth="1"/>
    <col min="15959" max="15967" width="0" style="144" hidden="1" customWidth="1"/>
    <col min="15968" max="15970" width="14.85546875" style="144" customWidth="1"/>
    <col min="15971" max="15973" width="0" style="144" hidden="1" customWidth="1"/>
    <col min="15974" max="15974" width="12.7109375" style="144" customWidth="1"/>
    <col min="15975" max="15975" width="14.85546875" style="144" customWidth="1"/>
    <col min="15976" max="15976" width="12.7109375" style="144" customWidth="1"/>
    <col min="15977" max="15977" width="12.42578125" style="144" customWidth="1"/>
    <col min="15978" max="15978" width="13.140625" style="144" customWidth="1"/>
    <col min="15979" max="15980" width="12.42578125" style="144" customWidth="1"/>
    <col min="15981" max="15984" width="12.7109375" style="144" customWidth="1"/>
    <col min="15985" max="15985" width="14.85546875" style="144" customWidth="1"/>
    <col min="15986" max="15986" width="12.7109375" style="144" customWidth="1"/>
    <col min="15987" max="15987" width="14.85546875" style="144" customWidth="1"/>
    <col min="15988" max="15991" width="12.7109375" style="144" customWidth="1"/>
    <col min="15992" max="15992" width="14.85546875" style="144" customWidth="1"/>
    <col min="15993" max="15994" width="12.7109375" style="144" customWidth="1"/>
    <col min="15995" max="15995" width="14.85546875" style="144" customWidth="1"/>
    <col min="15996" max="15996" width="12.7109375" style="144" customWidth="1"/>
    <col min="15997" max="16011" width="0" style="144" hidden="1" customWidth="1"/>
    <col min="16012" max="16012" width="9.140625" style="144" customWidth="1"/>
    <col min="16013" max="16013" width="12" style="144" customWidth="1"/>
    <col min="16014" max="16014" width="66.28515625" style="144" customWidth="1"/>
    <col min="16015" max="16021" width="0" style="144" hidden="1" customWidth="1"/>
    <col min="16022" max="16022" width="15.140625" style="144" customWidth="1"/>
    <col min="16023" max="16023" width="0" style="144" hidden="1" customWidth="1"/>
    <col min="16024" max="16024" width="16.5703125" style="144" customWidth="1"/>
    <col min="16025" max="16028" width="0" style="144" hidden="1" customWidth="1"/>
    <col min="16029" max="16128" width="9.140625" style="144"/>
    <col min="16129" max="16129" width="0" style="144" hidden="1" customWidth="1"/>
    <col min="16130" max="16130" width="56" style="144" customWidth="1"/>
    <col min="16131" max="16131" width="19" style="144" customWidth="1"/>
    <col min="16132" max="16132" width="6.5703125" style="144" customWidth="1"/>
    <col min="16133" max="16133" width="7.42578125" style="144" customWidth="1"/>
    <col min="16134" max="16157" width="6.5703125" style="144" customWidth="1"/>
    <col min="16158" max="16158" width="6.7109375" style="144" customWidth="1"/>
    <col min="16159" max="16161" width="6.85546875" style="144" customWidth="1"/>
    <col min="16162" max="16162" width="7.28515625" style="144" customWidth="1"/>
    <col min="16163" max="16163" width="7.140625" style="144" customWidth="1"/>
    <col min="16164" max="16164" width="7.42578125" style="144" customWidth="1"/>
    <col min="16165" max="16174" width="6.5703125" style="144" customWidth="1"/>
    <col min="16175" max="16213" width="9.140625" style="144" customWidth="1"/>
    <col min="16214" max="16214" width="68.28515625" style="144" customWidth="1"/>
    <col min="16215" max="16223" width="0" style="144" hidden="1" customWidth="1"/>
    <col min="16224" max="16226" width="14.85546875" style="144" customWidth="1"/>
    <col min="16227" max="16229" width="0" style="144" hidden="1" customWidth="1"/>
    <col min="16230" max="16230" width="12.7109375" style="144" customWidth="1"/>
    <col min="16231" max="16231" width="14.85546875" style="144" customWidth="1"/>
    <col min="16232" max="16232" width="12.7109375" style="144" customWidth="1"/>
    <col min="16233" max="16233" width="12.42578125" style="144" customWidth="1"/>
    <col min="16234" max="16234" width="13.140625" style="144" customWidth="1"/>
    <col min="16235" max="16236" width="12.42578125" style="144" customWidth="1"/>
    <col min="16237" max="16240" width="12.7109375" style="144" customWidth="1"/>
    <col min="16241" max="16241" width="14.85546875" style="144" customWidth="1"/>
    <col min="16242" max="16242" width="12.7109375" style="144" customWidth="1"/>
    <col min="16243" max="16243" width="14.85546875" style="144" customWidth="1"/>
    <col min="16244" max="16247" width="12.7109375" style="144" customWidth="1"/>
    <col min="16248" max="16248" width="14.85546875" style="144" customWidth="1"/>
    <col min="16249" max="16250" width="12.7109375" style="144" customWidth="1"/>
    <col min="16251" max="16251" width="14.85546875" style="144" customWidth="1"/>
    <col min="16252" max="16252" width="12.7109375" style="144" customWidth="1"/>
    <col min="16253" max="16267" width="0" style="144" hidden="1" customWidth="1"/>
    <col min="16268" max="16268" width="9.140625" style="144" customWidth="1"/>
    <col min="16269" max="16269" width="12" style="144" customWidth="1"/>
    <col min="16270" max="16270" width="66.28515625" style="144" customWidth="1"/>
    <col min="16271" max="16277" width="0" style="144" hidden="1" customWidth="1"/>
    <col min="16278" max="16278" width="15.140625" style="144" customWidth="1"/>
    <col min="16279" max="16279" width="0" style="144" hidden="1" customWidth="1"/>
    <col min="16280" max="16280" width="16.5703125" style="144" customWidth="1"/>
    <col min="16281" max="16284" width="0" style="144" hidden="1" customWidth="1"/>
    <col min="16285" max="16384" width="9.140625" style="144"/>
  </cols>
  <sheetData>
    <row r="1" spans="1:47" ht="30" customHeight="1">
      <c r="G1" s="143"/>
      <c r="N1" s="145"/>
      <c r="AU1" s="58"/>
    </row>
    <row r="2" spans="1:47" ht="64.5" customHeight="1">
      <c r="B2" s="289" t="s">
        <v>221</v>
      </c>
      <c r="C2" s="289"/>
      <c r="D2" s="290"/>
      <c r="E2" s="290"/>
      <c r="F2" s="290"/>
      <c r="G2" s="290"/>
    </row>
    <row r="3" spans="1:47" ht="40.5" customHeight="1">
      <c r="B3" s="146" t="s">
        <v>222</v>
      </c>
      <c r="C3" s="147"/>
      <c r="D3" s="147"/>
      <c r="E3" s="147"/>
      <c r="F3" s="147"/>
      <c r="G3" s="147"/>
      <c r="Q3" s="148"/>
    </row>
    <row r="4" spans="1:47" ht="180.75" customHeight="1">
      <c r="B4" s="149" t="s">
        <v>223</v>
      </c>
      <c r="C4" s="150" t="s">
        <v>242</v>
      </c>
      <c r="D4" s="151" t="s">
        <v>69</v>
      </c>
      <c r="E4" s="151" t="s">
        <v>224</v>
      </c>
      <c r="F4" s="151" t="s">
        <v>72</v>
      </c>
      <c r="G4" s="151" t="s">
        <v>73</v>
      </c>
      <c r="H4" s="151" t="s">
        <v>74</v>
      </c>
      <c r="I4" s="151" t="s">
        <v>8</v>
      </c>
      <c r="J4" s="151" t="s">
        <v>75</v>
      </c>
      <c r="K4" s="151" t="s">
        <v>76</v>
      </c>
      <c r="L4" s="151" t="s">
        <v>77</v>
      </c>
      <c r="M4" s="151" t="s">
        <v>62</v>
      </c>
      <c r="N4" s="151" t="s">
        <v>78</v>
      </c>
      <c r="O4" s="151" t="s">
        <v>79</v>
      </c>
      <c r="P4" s="151" t="s">
        <v>80</v>
      </c>
      <c r="Q4" s="151" t="s">
        <v>81</v>
      </c>
      <c r="R4" s="151" t="s">
        <v>82</v>
      </c>
      <c r="S4" s="151" t="s">
        <v>83</v>
      </c>
      <c r="T4" s="151" t="s">
        <v>84</v>
      </c>
      <c r="U4" s="151" t="s">
        <v>85</v>
      </c>
      <c r="V4" s="151" t="s">
        <v>13</v>
      </c>
      <c r="W4" s="151" t="s">
        <v>86</v>
      </c>
      <c r="X4" s="151" t="s">
        <v>14</v>
      </c>
      <c r="Y4" s="151" t="s">
        <v>87</v>
      </c>
      <c r="Z4" s="151" t="s">
        <v>15</v>
      </c>
      <c r="AA4" s="151" t="s">
        <v>88</v>
      </c>
      <c r="AB4" s="151" t="s">
        <v>89</v>
      </c>
      <c r="AC4" s="151" t="s">
        <v>90</v>
      </c>
      <c r="AD4" s="151" t="s">
        <v>225</v>
      </c>
      <c r="AE4" s="151" t="s">
        <v>226</v>
      </c>
      <c r="AF4" s="151" t="s">
        <v>227</v>
      </c>
      <c r="AG4" s="151" t="s">
        <v>228</v>
      </c>
      <c r="AH4" s="151" t="s">
        <v>229</v>
      </c>
      <c r="AI4" s="151" t="s">
        <v>230</v>
      </c>
      <c r="AJ4" s="151" t="s">
        <v>111</v>
      </c>
      <c r="AK4" s="151" t="s">
        <v>231</v>
      </c>
      <c r="AL4" s="151" t="s">
        <v>232</v>
      </c>
      <c r="AM4" s="151" t="s">
        <v>233</v>
      </c>
      <c r="AN4" s="151" t="s">
        <v>234</v>
      </c>
      <c r="AO4" s="152" t="s">
        <v>235</v>
      </c>
      <c r="AP4" s="152" t="s">
        <v>236</v>
      </c>
      <c r="AQ4" s="152" t="s">
        <v>106</v>
      </c>
      <c r="AR4" s="152" t="s">
        <v>104</v>
      </c>
      <c r="AS4" s="152" t="s">
        <v>105</v>
      </c>
      <c r="AT4" s="152" t="s">
        <v>59</v>
      </c>
      <c r="AU4" s="152" t="s">
        <v>28</v>
      </c>
    </row>
    <row r="5" spans="1:47" s="153" customFormat="1" ht="49.5" customHeight="1">
      <c r="B5" s="154" t="s">
        <v>237</v>
      </c>
      <c r="C5" s="155" t="s">
        <v>7</v>
      </c>
      <c r="D5" s="155" t="s">
        <v>7</v>
      </c>
      <c r="E5" s="155" t="s">
        <v>7</v>
      </c>
      <c r="F5" s="155" t="s">
        <v>7</v>
      </c>
      <c r="G5" s="155" t="s">
        <v>7</v>
      </c>
      <c r="H5" s="155" t="s">
        <v>7</v>
      </c>
      <c r="I5" s="155" t="s">
        <v>7</v>
      </c>
      <c r="J5" s="155" t="s">
        <v>7</v>
      </c>
      <c r="K5" s="155" t="s">
        <v>7</v>
      </c>
      <c r="L5" s="155" t="s">
        <v>7</v>
      </c>
      <c r="M5" s="155" t="s">
        <v>7</v>
      </c>
      <c r="N5" s="155" t="s">
        <v>7</v>
      </c>
      <c r="O5" s="155" t="s">
        <v>7</v>
      </c>
      <c r="P5" s="155" t="s">
        <v>7</v>
      </c>
      <c r="Q5" s="155" t="s">
        <v>7</v>
      </c>
      <c r="R5" s="155" t="s">
        <v>7</v>
      </c>
      <c r="S5" s="155" t="s">
        <v>7</v>
      </c>
      <c r="T5" s="155" t="s">
        <v>7</v>
      </c>
      <c r="U5" s="155" t="s">
        <v>7</v>
      </c>
      <c r="V5" s="155" t="s">
        <v>7</v>
      </c>
      <c r="W5" s="155" t="s">
        <v>7</v>
      </c>
      <c r="X5" s="155" t="s">
        <v>7</v>
      </c>
      <c r="Y5" s="155" t="s">
        <v>7</v>
      </c>
      <c r="Z5" s="155" t="s">
        <v>7</v>
      </c>
      <c r="AA5" s="155" t="s">
        <v>7</v>
      </c>
      <c r="AB5" s="155" t="s">
        <v>7</v>
      </c>
      <c r="AC5" s="155" t="s">
        <v>7</v>
      </c>
      <c r="AD5" s="155" t="s">
        <v>7</v>
      </c>
      <c r="AE5" s="155" t="s">
        <v>7</v>
      </c>
      <c r="AF5" s="155" t="s">
        <v>7</v>
      </c>
      <c r="AG5" s="155" t="s">
        <v>7</v>
      </c>
      <c r="AH5" s="155" t="s">
        <v>7</v>
      </c>
      <c r="AI5" s="155" t="s">
        <v>7</v>
      </c>
      <c r="AJ5" s="155" t="s">
        <v>7</v>
      </c>
      <c r="AK5" s="155" t="s">
        <v>7</v>
      </c>
      <c r="AL5" s="155" t="s">
        <v>7</v>
      </c>
      <c r="AM5" s="155" t="s">
        <v>7</v>
      </c>
      <c r="AN5" s="155" t="s">
        <v>7</v>
      </c>
      <c r="AO5" s="155" t="s">
        <v>7</v>
      </c>
      <c r="AP5" s="155" t="s">
        <v>7</v>
      </c>
      <c r="AQ5" s="155" t="s">
        <v>7</v>
      </c>
      <c r="AR5" s="155" t="s">
        <v>7</v>
      </c>
      <c r="AS5" s="155" t="s">
        <v>7</v>
      </c>
      <c r="AT5" s="155" t="s">
        <v>7</v>
      </c>
      <c r="AU5" s="155" t="s">
        <v>7</v>
      </c>
    </row>
    <row r="6" spans="1:47" ht="18.75" customHeight="1">
      <c r="B6" s="156" t="s">
        <v>69</v>
      </c>
      <c r="C6" s="157">
        <v>1394</v>
      </c>
      <c r="D6" s="158">
        <v>1394</v>
      </c>
      <c r="E6" s="158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</row>
    <row r="7" spans="1:47" s="161" customFormat="1" ht="18.75" customHeight="1">
      <c r="A7" s="160"/>
      <c r="B7" s="156" t="s">
        <v>71</v>
      </c>
      <c r="C7" s="157">
        <v>208</v>
      </c>
      <c r="D7" s="158"/>
      <c r="E7" s="158">
        <v>208</v>
      </c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</row>
    <row r="8" spans="1:47" s="161" customFormat="1" ht="18.75" customHeight="1">
      <c r="A8" s="160"/>
      <c r="B8" s="156" t="s">
        <v>72</v>
      </c>
      <c r="C8" s="157">
        <v>511</v>
      </c>
      <c r="D8" s="158"/>
      <c r="E8" s="158"/>
      <c r="F8" s="158">
        <v>511</v>
      </c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</row>
    <row r="9" spans="1:47" s="163" customFormat="1" ht="18.75" customHeight="1">
      <c r="A9" s="162"/>
      <c r="B9" s="156" t="s">
        <v>73</v>
      </c>
      <c r="C9" s="157">
        <v>1173</v>
      </c>
      <c r="D9" s="158"/>
      <c r="E9" s="158"/>
      <c r="F9" s="158"/>
      <c r="G9" s="159">
        <v>1173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</row>
    <row r="10" spans="1:47" ht="18.75" customHeight="1">
      <c r="B10" s="156" t="s">
        <v>74</v>
      </c>
      <c r="C10" s="157">
        <v>379</v>
      </c>
      <c r="D10" s="158"/>
      <c r="E10" s="158"/>
      <c r="F10" s="158"/>
      <c r="G10" s="159"/>
      <c r="H10" s="159">
        <v>379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</row>
    <row r="11" spans="1:47" ht="18.75" customHeight="1">
      <c r="B11" s="156" t="s">
        <v>8</v>
      </c>
      <c r="C11" s="157">
        <f>4848-150</f>
        <v>4698</v>
      </c>
      <c r="D11" s="158"/>
      <c r="E11" s="158"/>
      <c r="F11" s="158"/>
      <c r="G11" s="159"/>
      <c r="H11" s="159"/>
      <c r="I11" s="159">
        <f>4348-150</f>
        <v>4198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>
        <v>500</v>
      </c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</row>
    <row r="12" spans="1:47" ht="18.75" customHeight="1">
      <c r="B12" s="156" t="s">
        <v>75</v>
      </c>
      <c r="C12" s="157">
        <v>757</v>
      </c>
      <c r="D12" s="158"/>
      <c r="E12" s="158"/>
      <c r="F12" s="158"/>
      <c r="G12" s="159"/>
      <c r="H12" s="159"/>
      <c r="I12" s="159"/>
      <c r="J12" s="159">
        <v>757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</row>
    <row r="13" spans="1:47" ht="18.75" customHeight="1">
      <c r="B13" s="156" t="s">
        <v>76</v>
      </c>
      <c r="C13" s="157">
        <v>27</v>
      </c>
      <c r="D13" s="158"/>
      <c r="E13" s="158"/>
      <c r="F13" s="158"/>
      <c r="G13" s="159"/>
      <c r="H13" s="159"/>
      <c r="I13" s="159"/>
      <c r="J13" s="159"/>
      <c r="K13" s="159">
        <v>27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</row>
    <row r="14" spans="1:47" ht="18.75" customHeight="1">
      <c r="B14" s="156" t="s">
        <v>77</v>
      </c>
      <c r="C14" s="157">
        <v>3187</v>
      </c>
      <c r="D14" s="158"/>
      <c r="E14" s="158"/>
      <c r="F14" s="158"/>
      <c r="G14" s="159"/>
      <c r="H14" s="159"/>
      <c r="I14" s="159"/>
      <c r="J14" s="159"/>
      <c r="K14" s="159"/>
      <c r="L14" s="159">
        <v>3187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</row>
    <row r="15" spans="1:47" ht="18.75" customHeight="1">
      <c r="B15" s="156" t="s">
        <v>62</v>
      </c>
      <c r="C15" s="157">
        <v>1309</v>
      </c>
      <c r="D15" s="158"/>
      <c r="E15" s="158"/>
      <c r="F15" s="158"/>
      <c r="G15" s="159"/>
      <c r="H15" s="159"/>
      <c r="I15" s="159"/>
      <c r="J15" s="159"/>
      <c r="K15" s="159"/>
      <c r="L15" s="159"/>
      <c r="M15" s="159">
        <f>1859-550</f>
        <v>1309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</row>
    <row r="16" spans="1:47" s="165" customFormat="1" ht="18.75" customHeight="1">
      <c r="A16" s="164"/>
      <c r="B16" s="156" t="s">
        <v>78</v>
      </c>
      <c r="C16" s="157">
        <v>1420</v>
      </c>
      <c r="D16" s="158"/>
      <c r="E16" s="158"/>
      <c r="F16" s="158"/>
      <c r="G16" s="159"/>
      <c r="H16" s="159"/>
      <c r="I16" s="159"/>
      <c r="J16" s="159"/>
      <c r="K16" s="159"/>
      <c r="L16" s="159"/>
      <c r="M16" s="159"/>
      <c r="N16" s="159">
        <v>1420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</row>
    <row r="17" spans="1:47" ht="18.75" customHeight="1">
      <c r="B17" s="156" t="s">
        <v>79</v>
      </c>
      <c r="C17" s="157"/>
      <c r="D17" s="158"/>
      <c r="E17" s="158"/>
      <c r="F17" s="158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</row>
    <row r="18" spans="1:47" ht="18.75" customHeight="1">
      <c r="B18" s="156" t="s">
        <v>80</v>
      </c>
      <c r="C18" s="157">
        <v>15</v>
      </c>
      <c r="D18" s="158"/>
      <c r="E18" s="158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>
        <v>15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</row>
    <row r="19" spans="1:47" ht="18.75" customHeight="1">
      <c r="B19" s="156" t="s">
        <v>81</v>
      </c>
      <c r="C19" s="157">
        <v>855</v>
      </c>
      <c r="D19" s="158"/>
      <c r="E19" s="158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>
        <v>855</v>
      </c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</row>
    <row r="20" spans="1:47" ht="18.75" customHeight="1">
      <c r="B20" s="156" t="s">
        <v>82</v>
      </c>
      <c r="C20" s="157">
        <v>251</v>
      </c>
      <c r="D20" s="158"/>
      <c r="E20" s="158"/>
      <c r="F20" s="158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>
        <v>251</v>
      </c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</row>
    <row r="21" spans="1:47" ht="18.75" customHeight="1">
      <c r="B21" s="156" t="s">
        <v>83</v>
      </c>
      <c r="C21" s="157">
        <v>911</v>
      </c>
      <c r="D21" s="158"/>
      <c r="E21" s="158"/>
      <c r="F21" s="158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>
        <v>911</v>
      </c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</row>
    <row r="22" spans="1:47" ht="18.75" customHeight="1">
      <c r="B22" s="156" t="s">
        <v>84</v>
      </c>
      <c r="C22" s="157">
        <v>548</v>
      </c>
      <c r="D22" s="158"/>
      <c r="E22" s="158"/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>
        <v>548</v>
      </c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</row>
    <row r="23" spans="1:47" ht="18.75" customHeight="1">
      <c r="B23" s="156" t="s">
        <v>85</v>
      </c>
      <c r="C23" s="157">
        <v>52</v>
      </c>
      <c r="D23" s="158"/>
      <c r="E23" s="15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>
        <v>52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</row>
    <row r="24" spans="1:47" ht="18.75" customHeight="1">
      <c r="B24" s="156" t="s">
        <v>13</v>
      </c>
      <c r="C24" s="157">
        <v>2294</v>
      </c>
      <c r="D24" s="158"/>
      <c r="E24" s="158"/>
      <c r="F24" s="158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>
        <v>2294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</row>
    <row r="25" spans="1:47" ht="18.75" customHeight="1">
      <c r="B25" s="156" t="s">
        <v>86</v>
      </c>
      <c r="C25" s="157">
        <v>589</v>
      </c>
      <c r="D25" s="158"/>
      <c r="E25" s="158"/>
      <c r="F25" s="158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>
        <v>589</v>
      </c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</row>
    <row r="26" spans="1:47" ht="18.75" customHeight="1">
      <c r="B26" s="156" t="s">
        <v>14</v>
      </c>
      <c r="C26" s="157">
        <v>648</v>
      </c>
      <c r="D26" s="158"/>
      <c r="E26" s="158"/>
      <c r="F26" s="158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>
        <v>648</v>
      </c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</row>
    <row r="27" spans="1:47" ht="18.75" customHeight="1">
      <c r="B27" s="156" t="s">
        <v>87</v>
      </c>
      <c r="C27" s="157">
        <v>491</v>
      </c>
      <c r="D27" s="158"/>
      <c r="E27" s="158"/>
      <c r="F27" s="158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>
        <f>541-50</f>
        <v>491</v>
      </c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</row>
    <row r="28" spans="1:47" ht="18.75" customHeight="1">
      <c r="B28" s="156" t="s">
        <v>15</v>
      </c>
      <c r="C28" s="157">
        <v>1059</v>
      </c>
      <c r="D28" s="158"/>
      <c r="E28" s="158"/>
      <c r="F28" s="158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>
        <v>1059</v>
      </c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</row>
    <row r="29" spans="1:47" ht="18.75" customHeight="1">
      <c r="B29" s="156" t="s">
        <v>88</v>
      </c>
      <c r="C29" s="157">
        <v>1060</v>
      </c>
      <c r="D29" s="158"/>
      <c r="E29" s="158"/>
      <c r="F29" s="158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>
        <f>1060</f>
        <v>1060</v>
      </c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</row>
    <row r="30" spans="1:47" ht="18.75" customHeight="1">
      <c r="B30" s="156" t="s">
        <v>89</v>
      </c>
      <c r="C30" s="157">
        <v>819</v>
      </c>
      <c r="D30" s="158"/>
      <c r="E30" s="158"/>
      <c r="F30" s="158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>
        <f>969-150</f>
        <v>819</v>
      </c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</row>
    <row r="31" spans="1:47" ht="16.5" customHeight="1">
      <c r="B31" s="156" t="s">
        <v>90</v>
      </c>
      <c r="C31" s="157">
        <v>2167</v>
      </c>
      <c r="D31" s="158"/>
      <c r="E31" s="158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>
        <f>2327-160</f>
        <v>2167</v>
      </c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</row>
    <row r="32" spans="1:47" s="140" customFormat="1" ht="22.5" customHeight="1">
      <c r="A32" s="140">
        <v>1</v>
      </c>
      <c r="B32" s="156" t="s">
        <v>91</v>
      </c>
      <c r="C32" s="155">
        <f t="shared" ref="C32" si="0">SUM(C6:C31)</f>
        <v>26822</v>
      </c>
      <c r="D32" s="155">
        <f>SUM(D6:D31)</f>
        <v>1394</v>
      </c>
      <c r="E32" s="155">
        <f t="shared" ref="E32:AU32" si="1">SUM(E6:E31)</f>
        <v>208</v>
      </c>
      <c r="F32" s="155">
        <f t="shared" si="1"/>
        <v>511</v>
      </c>
      <c r="G32" s="155">
        <f t="shared" si="1"/>
        <v>1173</v>
      </c>
      <c r="H32" s="155">
        <f t="shared" si="1"/>
        <v>379</v>
      </c>
      <c r="I32" s="155">
        <f t="shared" si="1"/>
        <v>4198</v>
      </c>
      <c r="J32" s="155">
        <f t="shared" si="1"/>
        <v>757</v>
      </c>
      <c r="K32" s="155">
        <f t="shared" si="1"/>
        <v>27</v>
      </c>
      <c r="L32" s="155">
        <f t="shared" si="1"/>
        <v>3187</v>
      </c>
      <c r="M32" s="155">
        <f t="shared" si="1"/>
        <v>1309</v>
      </c>
      <c r="N32" s="155">
        <f t="shared" si="1"/>
        <v>1420</v>
      </c>
      <c r="O32" s="155">
        <f t="shared" si="1"/>
        <v>0</v>
      </c>
      <c r="P32" s="155">
        <f t="shared" si="1"/>
        <v>15</v>
      </c>
      <c r="Q32" s="155">
        <f t="shared" si="1"/>
        <v>855</v>
      </c>
      <c r="R32" s="155">
        <f t="shared" si="1"/>
        <v>251</v>
      </c>
      <c r="S32" s="155">
        <f t="shared" si="1"/>
        <v>1411</v>
      </c>
      <c r="T32" s="155">
        <f t="shared" si="1"/>
        <v>548</v>
      </c>
      <c r="U32" s="155">
        <f t="shared" si="1"/>
        <v>52</v>
      </c>
      <c r="V32" s="155">
        <f t="shared" si="1"/>
        <v>2294</v>
      </c>
      <c r="W32" s="155">
        <f t="shared" si="1"/>
        <v>589</v>
      </c>
      <c r="X32" s="155">
        <f t="shared" si="1"/>
        <v>648</v>
      </c>
      <c r="Y32" s="155">
        <f t="shared" si="1"/>
        <v>491</v>
      </c>
      <c r="Z32" s="155">
        <f t="shared" si="1"/>
        <v>1059</v>
      </c>
      <c r="AA32" s="155">
        <f t="shared" si="1"/>
        <v>1060</v>
      </c>
      <c r="AB32" s="155">
        <f t="shared" si="1"/>
        <v>819</v>
      </c>
      <c r="AC32" s="155">
        <f t="shared" si="1"/>
        <v>2167</v>
      </c>
      <c r="AD32" s="155">
        <f t="shared" si="1"/>
        <v>0</v>
      </c>
      <c r="AE32" s="155">
        <f t="shared" si="1"/>
        <v>0</v>
      </c>
      <c r="AF32" s="155">
        <f t="shared" si="1"/>
        <v>0</v>
      </c>
      <c r="AG32" s="155">
        <f t="shared" si="1"/>
        <v>0</v>
      </c>
      <c r="AH32" s="155">
        <f t="shared" si="1"/>
        <v>0</v>
      </c>
      <c r="AI32" s="155">
        <f t="shared" si="1"/>
        <v>0</v>
      </c>
      <c r="AJ32" s="155">
        <f t="shared" si="1"/>
        <v>0</v>
      </c>
      <c r="AK32" s="155">
        <f t="shared" si="1"/>
        <v>0</v>
      </c>
      <c r="AL32" s="155">
        <f t="shared" si="1"/>
        <v>0</v>
      </c>
      <c r="AM32" s="155">
        <f t="shared" si="1"/>
        <v>0</v>
      </c>
      <c r="AN32" s="155">
        <f t="shared" si="1"/>
        <v>0</v>
      </c>
      <c r="AO32" s="155">
        <f t="shared" si="1"/>
        <v>0</v>
      </c>
      <c r="AP32" s="155">
        <f t="shared" si="1"/>
        <v>0</v>
      </c>
      <c r="AQ32" s="155">
        <f t="shared" si="1"/>
        <v>0</v>
      </c>
      <c r="AR32" s="155">
        <f t="shared" si="1"/>
        <v>0</v>
      </c>
      <c r="AS32" s="155">
        <f t="shared" si="1"/>
        <v>0</v>
      </c>
      <c r="AT32" s="155">
        <f t="shared" si="1"/>
        <v>0</v>
      </c>
      <c r="AU32" s="155">
        <f t="shared" si="1"/>
        <v>0</v>
      </c>
    </row>
    <row r="33" spans="1:47" ht="17.25" customHeight="1">
      <c r="B33" s="156" t="s">
        <v>19</v>
      </c>
      <c r="C33" s="157">
        <v>4854</v>
      </c>
      <c r="D33" s="158"/>
      <c r="E33" s="158"/>
      <c r="F33" s="158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>
        <f>4854</f>
        <v>4854</v>
      </c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</row>
    <row r="34" spans="1:47" ht="17.25" customHeight="1">
      <c r="B34" s="156" t="s">
        <v>92</v>
      </c>
      <c r="C34" s="157">
        <v>3222</v>
      </c>
      <c r="D34" s="158"/>
      <c r="E34" s="158"/>
      <c r="F34" s="158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>
        <v>3222</v>
      </c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</row>
    <row r="35" spans="1:47" ht="17.25" customHeight="1">
      <c r="B35" s="156" t="s">
        <v>93</v>
      </c>
      <c r="C35" s="157">
        <v>6721</v>
      </c>
      <c r="D35" s="158"/>
      <c r="E35" s="158"/>
      <c r="F35" s="158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>
        <v>6721</v>
      </c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</row>
    <row r="36" spans="1:47" ht="17.25" customHeight="1">
      <c r="B36" s="156" t="s">
        <v>238</v>
      </c>
      <c r="C36" s="157">
        <v>5571</v>
      </c>
      <c r="D36" s="158"/>
      <c r="E36" s="158"/>
      <c r="F36" s="158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>
        <v>5571</v>
      </c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</row>
    <row r="37" spans="1:47" ht="17.25" customHeight="1">
      <c r="B37" s="156" t="s">
        <v>193</v>
      </c>
      <c r="C37" s="157">
        <v>788</v>
      </c>
      <c r="D37" s="158"/>
      <c r="E37" s="158"/>
      <c r="F37" s="158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>
        <v>788</v>
      </c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</row>
    <row r="38" spans="1:47" ht="17.25" customHeight="1">
      <c r="B38" s="156" t="s">
        <v>96</v>
      </c>
      <c r="C38" s="157">
        <f>711-168</f>
        <v>543</v>
      </c>
      <c r="D38" s="158"/>
      <c r="E38" s="158"/>
      <c r="F38" s="158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>
        <f>711-168</f>
        <v>543</v>
      </c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</row>
    <row r="39" spans="1:47" ht="17.25" customHeight="1">
      <c r="B39" s="156" t="s">
        <v>239</v>
      </c>
      <c r="C39" s="157">
        <v>1333</v>
      </c>
      <c r="D39" s="158"/>
      <c r="E39" s="158"/>
      <c r="F39" s="158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>
        <v>250</v>
      </c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>
        <v>1083</v>
      </c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</row>
    <row r="40" spans="1:47" ht="17.25" customHeight="1">
      <c r="B40" s="156" t="s">
        <v>98</v>
      </c>
      <c r="C40" s="157">
        <f>2474+150</f>
        <v>2624</v>
      </c>
      <c r="D40" s="158"/>
      <c r="E40" s="158"/>
      <c r="F40" s="158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>
        <f>2474+150</f>
        <v>2624</v>
      </c>
      <c r="AM40" s="159"/>
      <c r="AN40" s="159"/>
      <c r="AO40" s="159"/>
      <c r="AP40" s="159"/>
      <c r="AQ40" s="159"/>
      <c r="AR40" s="159"/>
      <c r="AS40" s="159"/>
      <c r="AT40" s="159"/>
      <c r="AU40" s="159"/>
    </row>
    <row r="41" spans="1:47" ht="17.25" customHeight="1">
      <c r="B41" s="156" t="s">
        <v>233</v>
      </c>
      <c r="C41" s="157">
        <v>497</v>
      </c>
      <c r="D41" s="158"/>
      <c r="E41" s="158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>
        <v>497</v>
      </c>
      <c r="AN41" s="159"/>
      <c r="AO41" s="159"/>
      <c r="AP41" s="159"/>
      <c r="AQ41" s="159"/>
      <c r="AR41" s="159"/>
      <c r="AS41" s="159"/>
      <c r="AT41" s="159"/>
      <c r="AU41" s="159"/>
    </row>
    <row r="42" spans="1:47" ht="17.25" customHeight="1">
      <c r="B42" s="156" t="s">
        <v>20</v>
      </c>
      <c r="C42" s="157">
        <v>797</v>
      </c>
      <c r="D42" s="158"/>
      <c r="E42" s="158"/>
      <c r="F42" s="158"/>
      <c r="G42" s="159"/>
      <c r="H42" s="159"/>
      <c r="I42" s="159"/>
      <c r="J42" s="159"/>
      <c r="K42" s="159"/>
      <c r="L42" s="159">
        <v>265</v>
      </c>
      <c r="M42" s="159"/>
      <c r="N42" s="159">
        <v>265</v>
      </c>
      <c r="O42" s="159"/>
      <c r="P42" s="159"/>
      <c r="Q42" s="159"/>
      <c r="R42" s="159"/>
      <c r="S42" s="159"/>
      <c r="T42" s="159"/>
      <c r="U42" s="159"/>
      <c r="V42" s="159">
        <v>267</v>
      </c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</row>
    <row r="43" spans="1:47" ht="17.25" customHeight="1">
      <c r="B43" s="156" t="s">
        <v>234</v>
      </c>
      <c r="C43" s="157">
        <v>1203</v>
      </c>
      <c r="D43" s="158"/>
      <c r="E43" s="158"/>
      <c r="F43" s="158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>
        <v>1203</v>
      </c>
      <c r="AO43" s="159"/>
      <c r="AP43" s="159"/>
      <c r="AQ43" s="159"/>
      <c r="AR43" s="159"/>
      <c r="AS43" s="159"/>
      <c r="AT43" s="159"/>
      <c r="AU43" s="159"/>
    </row>
    <row r="44" spans="1:47" s="168" customFormat="1" ht="29.25" customHeight="1">
      <c r="A44" s="140">
        <v>1</v>
      </c>
      <c r="B44" s="166" t="s">
        <v>101</v>
      </c>
      <c r="C44" s="167">
        <f t="shared" ref="C44" si="2">SUM(C33:C43)</f>
        <v>28153</v>
      </c>
      <c r="D44" s="167">
        <f t="shared" ref="D44:AU44" si="3">SUM(D33:D43)</f>
        <v>0</v>
      </c>
      <c r="E44" s="167">
        <f t="shared" si="3"/>
        <v>0</v>
      </c>
      <c r="F44" s="167">
        <f t="shared" si="3"/>
        <v>0</v>
      </c>
      <c r="G44" s="167">
        <f t="shared" si="3"/>
        <v>0</v>
      </c>
      <c r="H44" s="167">
        <f t="shared" si="3"/>
        <v>0</v>
      </c>
      <c r="I44" s="167">
        <f t="shared" si="3"/>
        <v>0</v>
      </c>
      <c r="J44" s="167">
        <f t="shared" si="3"/>
        <v>0</v>
      </c>
      <c r="K44" s="167">
        <f t="shared" si="3"/>
        <v>0</v>
      </c>
      <c r="L44" s="167">
        <f t="shared" si="3"/>
        <v>265</v>
      </c>
      <c r="M44" s="167">
        <f t="shared" si="3"/>
        <v>0</v>
      </c>
      <c r="N44" s="167">
        <f t="shared" si="3"/>
        <v>265</v>
      </c>
      <c r="O44" s="167">
        <f t="shared" si="3"/>
        <v>0</v>
      </c>
      <c r="P44" s="167">
        <f t="shared" si="3"/>
        <v>0</v>
      </c>
      <c r="Q44" s="167">
        <f t="shared" si="3"/>
        <v>0</v>
      </c>
      <c r="R44" s="167">
        <f t="shared" si="3"/>
        <v>0</v>
      </c>
      <c r="S44" s="167">
        <f t="shared" si="3"/>
        <v>0</v>
      </c>
      <c r="T44" s="167">
        <f t="shared" si="3"/>
        <v>0</v>
      </c>
      <c r="U44" s="167">
        <f t="shared" si="3"/>
        <v>0</v>
      </c>
      <c r="V44" s="167">
        <f t="shared" si="3"/>
        <v>267</v>
      </c>
      <c r="W44" s="167">
        <f t="shared" si="3"/>
        <v>0</v>
      </c>
      <c r="X44" s="167">
        <f t="shared" si="3"/>
        <v>250</v>
      </c>
      <c r="Y44" s="167">
        <f t="shared" si="3"/>
        <v>0</v>
      </c>
      <c r="Z44" s="167">
        <f t="shared" si="3"/>
        <v>0</v>
      </c>
      <c r="AA44" s="167">
        <f t="shared" si="3"/>
        <v>0</v>
      </c>
      <c r="AB44" s="167">
        <f t="shared" si="3"/>
        <v>0</v>
      </c>
      <c r="AC44" s="167">
        <f t="shared" si="3"/>
        <v>0</v>
      </c>
      <c r="AD44" s="167">
        <f t="shared" si="3"/>
        <v>4854</v>
      </c>
      <c r="AE44" s="167">
        <f t="shared" si="3"/>
        <v>3222</v>
      </c>
      <c r="AF44" s="167">
        <f t="shared" si="3"/>
        <v>6721</v>
      </c>
      <c r="AG44" s="167">
        <f t="shared" si="3"/>
        <v>5571</v>
      </c>
      <c r="AH44" s="167">
        <f t="shared" si="3"/>
        <v>788</v>
      </c>
      <c r="AI44" s="167">
        <f t="shared" si="3"/>
        <v>543</v>
      </c>
      <c r="AJ44" s="167">
        <f t="shared" si="3"/>
        <v>0</v>
      </c>
      <c r="AK44" s="167">
        <f t="shared" si="3"/>
        <v>1083</v>
      </c>
      <c r="AL44" s="167">
        <f t="shared" si="3"/>
        <v>2624</v>
      </c>
      <c r="AM44" s="167">
        <f t="shared" si="3"/>
        <v>497</v>
      </c>
      <c r="AN44" s="167">
        <f t="shared" si="3"/>
        <v>1203</v>
      </c>
      <c r="AO44" s="167">
        <f t="shared" si="3"/>
        <v>0</v>
      </c>
      <c r="AP44" s="167">
        <f t="shared" si="3"/>
        <v>0</v>
      </c>
      <c r="AQ44" s="167">
        <f t="shared" si="3"/>
        <v>0</v>
      </c>
      <c r="AR44" s="167">
        <f t="shared" si="3"/>
        <v>0</v>
      </c>
      <c r="AS44" s="167">
        <f t="shared" si="3"/>
        <v>0</v>
      </c>
      <c r="AT44" s="167">
        <f t="shared" si="3"/>
        <v>0</v>
      </c>
      <c r="AU44" s="167">
        <f t="shared" si="3"/>
        <v>0</v>
      </c>
    </row>
    <row r="45" spans="1:47" ht="16.5" customHeight="1">
      <c r="B45" s="166" t="s">
        <v>235</v>
      </c>
      <c r="C45" s="157">
        <v>2064</v>
      </c>
      <c r="D45" s="158"/>
      <c r="E45" s="158"/>
      <c r="F45" s="158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>
        <v>2064</v>
      </c>
      <c r="AP45" s="159"/>
      <c r="AQ45" s="159"/>
      <c r="AR45" s="159"/>
      <c r="AS45" s="159"/>
      <c r="AT45" s="159"/>
      <c r="AU45" s="159"/>
    </row>
    <row r="46" spans="1:47" ht="16.5" customHeight="1">
      <c r="B46" s="166" t="s">
        <v>236</v>
      </c>
      <c r="C46" s="157">
        <v>2196</v>
      </c>
      <c r="D46" s="158"/>
      <c r="E46" s="158"/>
      <c r="F46" s="158"/>
      <c r="G46" s="159">
        <v>10</v>
      </c>
      <c r="H46" s="159"/>
      <c r="I46" s="159"/>
      <c r="J46" s="159"/>
      <c r="K46" s="159"/>
      <c r="L46" s="159"/>
      <c r="M46" s="159"/>
      <c r="N46" s="159"/>
      <c r="O46" s="159">
        <v>10</v>
      </c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>
        <v>10</v>
      </c>
      <c r="AA46" s="159"/>
      <c r="AB46" s="159"/>
      <c r="AC46" s="159">
        <v>10</v>
      </c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>
        <v>2156</v>
      </c>
      <c r="AQ46" s="159"/>
      <c r="AR46" s="159"/>
      <c r="AS46" s="159"/>
      <c r="AT46" s="159"/>
      <c r="AU46" s="159"/>
    </row>
    <row r="47" spans="1:47" ht="32.25" customHeight="1">
      <c r="B47" s="166" t="s">
        <v>106</v>
      </c>
      <c r="C47" s="157">
        <v>6276</v>
      </c>
      <c r="D47" s="158">
        <v>50</v>
      </c>
      <c r="E47" s="158"/>
      <c r="F47" s="158"/>
      <c r="G47" s="159">
        <v>10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>
        <v>50</v>
      </c>
      <c r="AC47" s="159">
        <v>50</v>
      </c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>
        <v>6116</v>
      </c>
      <c r="AR47" s="159"/>
      <c r="AS47" s="159"/>
      <c r="AT47" s="159"/>
      <c r="AU47" s="159"/>
    </row>
    <row r="48" spans="1:47" ht="16.5" customHeight="1">
      <c r="B48" s="166" t="s">
        <v>104</v>
      </c>
      <c r="C48" s="157">
        <v>5348</v>
      </c>
      <c r="D48" s="158"/>
      <c r="E48" s="158"/>
      <c r="F48" s="158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>
        <v>5348</v>
      </c>
      <c r="AS48" s="159"/>
      <c r="AT48" s="159"/>
      <c r="AU48" s="159"/>
    </row>
    <row r="49" spans="1:47" ht="18.75" customHeight="1">
      <c r="B49" s="166" t="s">
        <v>105</v>
      </c>
      <c r="C49" s="157">
        <f>6422-380</f>
        <v>6042</v>
      </c>
      <c r="D49" s="158"/>
      <c r="E49" s="158"/>
      <c r="F49" s="158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>
        <f>6422-380</f>
        <v>6042</v>
      </c>
      <c r="AT49" s="159"/>
      <c r="AU49" s="159"/>
    </row>
    <row r="50" spans="1:47" ht="18.75" customHeight="1">
      <c r="B50" s="166" t="s">
        <v>59</v>
      </c>
      <c r="C50" s="157">
        <v>5499</v>
      </c>
      <c r="D50" s="158"/>
      <c r="E50" s="158"/>
      <c r="F50" s="158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>
        <v>5499</v>
      </c>
      <c r="AU50" s="159"/>
    </row>
    <row r="51" spans="1:47" ht="18.75" customHeight="1">
      <c r="B51" s="166" t="s">
        <v>28</v>
      </c>
      <c r="C51" s="157">
        <v>3982</v>
      </c>
      <c r="D51" s="158"/>
      <c r="E51" s="158"/>
      <c r="F51" s="158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>
        <v>3982</v>
      </c>
    </row>
    <row r="52" spans="1:47" s="169" customFormat="1" ht="25.5" customHeight="1">
      <c r="A52" s="140">
        <v>1</v>
      </c>
      <c r="B52" s="166" t="s">
        <v>107</v>
      </c>
      <c r="C52" s="155">
        <f t="shared" ref="C52:AU52" si="4">SUM(C45:C51)</f>
        <v>31407</v>
      </c>
      <c r="D52" s="155">
        <f t="shared" si="4"/>
        <v>50</v>
      </c>
      <c r="E52" s="155">
        <f t="shared" si="4"/>
        <v>0</v>
      </c>
      <c r="F52" s="155">
        <f t="shared" si="4"/>
        <v>0</v>
      </c>
      <c r="G52" s="155">
        <f t="shared" si="4"/>
        <v>20</v>
      </c>
      <c r="H52" s="155">
        <f t="shared" si="4"/>
        <v>0</v>
      </c>
      <c r="I52" s="155">
        <f t="shared" si="4"/>
        <v>0</v>
      </c>
      <c r="J52" s="155">
        <f t="shared" si="4"/>
        <v>0</v>
      </c>
      <c r="K52" s="155">
        <f t="shared" si="4"/>
        <v>0</v>
      </c>
      <c r="L52" s="155">
        <f t="shared" si="4"/>
        <v>0</v>
      </c>
      <c r="M52" s="155">
        <f t="shared" si="4"/>
        <v>0</v>
      </c>
      <c r="N52" s="155">
        <f t="shared" si="4"/>
        <v>0</v>
      </c>
      <c r="O52" s="155">
        <f t="shared" si="4"/>
        <v>10</v>
      </c>
      <c r="P52" s="155">
        <f t="shared" si="4"/>
        <v>0</v>
      </c>
      <c r="Q52" s="155">
        <f t="shared" si="4"/>
        <v>0</v>
      </c>
      <c r="R52" s="155">
        <f t="shared" si="4"/>
        <v>0</v>
      </c>
      <c r="S52" s="155">
        <f t="shared" si="4"/>
        <v>0</v>
      </c>
      <c r="T52" s="155">
        <f t="shared" si="4"/>
        <v>0</v>
      </c>
      <c r="U52" s="155">
        <f t="shared" si="4"/>
        <v>0</v>
      </c>
      <c r="V52" s="155">
        <f t="shared" si="4"/>
        <v>0</v>
      </c>
      <c r="W52" s="155">
        <f t="shared" si="4"/>
        <v>0</v>
      </c>
      <c r="X52" s="155">
        <f t="shared" si="4"/>
        <v>0</v>
      </c>
      <c r="Y52" s="155">
        <f t="shared" si="4"/>
        <v>0</v>
      </c>
      <c r="Z52" s="155">
        <f t="shared" si="4"/>
        <v>10</v>
      </c>
      <c r="AA52" s="155">
        <f t="shared" si="4"/>
        <v>0</v>
      </c>
      <c r="AB52" s="155">
        <f t="shared" si="4"/>
        <v>50</v>
      </c>
      <c r="AC52" s="155">
        <f t="shared" si="4"/>
        <v>60</v>
      </c>
      <c r="AD52" s="155">
        <f t="shared" si="4"/>
        <v>0</v>
      </c>
      <c r="AE52" s="155">
        <f t="shared" si="4"/>
        <v>0</v>
      </c>
      <c r="AF52" s="155">
        <f t="shared" si="4"/>
        <v>0</v>
      </c>
      <c r="AG52" s="155">
        <f t="shared" si="4"/>
        <v>0</v>
      </c>
      <c r="AH52" s="155">
        <f t="shared" si="4"/>
        <v>0</v>
      </c>
      <c r="AI52" s="155">
        <f t="shared" si="4"/>
        <v>0</v>
      </c>
      <c r="AJ52" s="155">
        <f t="shared" si="4"/>
        <v>0</v>
      </c>
      <c r="AK52" s="155">
        <f t="shared" si="4"/>
        <v>0</v>
      </c>
      <c r="AL52" s="155">
        <f t="shared" si="4"/>
        <v>0</v>
      </c>
      <c r="AM52" s="155">
        <f t="shared" si="4"/>
        <v>0</v>
      </c>
      <c r="AN52" s="155">
        <f t="shared" si="4"/>
        <v>0</v>
      </c>
      <c r="AO52" s="155">
        <f t="shared" si="4"/>
        <v>2064</v>
      </c>
      <c r="AP52" s="155">
        <f t="shared" si="4"/>
        <v>2156</v>
      </c>
      <c r="AQ52" s="155">
        <f t="shared" si="4"/>
        <v>6116</v>
      </c>
      <c r="AR52" s="155">
        <f t="shared" si="4"/>
        <v>5348</v>
      </c>
      <c r="AS52" s="155">
        <f t="shared" si="4"/>
        <v>6042</v>
      </c>
      <c r="AT52" s="155">
        <f t="shared" si="4"/>
        <v>5499</v>
      </c>
      <c r="AU52" s="155">
        <f t="shared" si="4"/>
        <v>3982</v>
      </c>
    </row>
    <row r="53" spans="1:47" s="169" customFormat="1" ht="25.5" customHeight="1">
      <c r="A53" s="140"/>
      <c r="B53" s="166" t="s">
        <v>35</v>
      </c>
      <c r="C53" s="113">
        <v>5823</v>
      </c>
      <c r="D53" s="170">
        <v>5</v>
      </c>
      <c r="E53" s="170"/>
      <c r="F53" s="171">
        <v>300</v>
      </c>
      <c r="G53" s="171">
        <v>5</v>
      </c>
      <c r="H53" s="171">
        <v>100</v>
      </c>
      <c r="I53" s="171">
        <v>5</v>
      </c>
      <c r="J53" s="171">
        <v>150</v>
      </c>
      <c r="K53" s="171">
        <v>800</v>
      </c>
      <c r="L53" s="171">
        <v>5</v>
      </c>
      <c r="M53" s="171">
        <v>400</v>
      </c>
      <c r="N53" s="171">
        <v>700</v>
      </c>
      <c r="O53" s="171">
        <v>5</v>
      </c>
      <c r="P53" s="171">
        <v>1000</v>
      </c>
      <c r="Q53" s="171">
        <v>350</v>
      </c>
      <c r="R53" s="171">
        <v>100</v>
      </c>
      <c r="S53" s="171">
        <v>5</v>
      </c>
      <c r="T53" s="171">
        <v>120</v>
      </c>
      <c r="U53" s="171">
        <v>372</v>
      </c>
      <c r="V53" s="171">
        <v>650</v>
      </c>
      <c r="W53" s="171">
        <v>200</v>
      </c>
      <c r="X53" s="171">
        <v>550</v>
      </c>
      <c r="Y53" s="172"/>
      <c r="Z53" s="171">
        <v>1</v>
      </c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</row>
    <row r="54" spans="1:47" s="169" customFormat="1" ht="31.5" customHeight="1">
      <c r="A54" s="140"/>
      <c r="B54" s="166" t="s">
        <v>57</v>
      </c>
      <c r="C54" s="113">
        <v>884</v>
      </c>
      <c r="D54" s="170">
        <v>2</v>
      </c>
      <c r="E54" s="170"/>
      <c r="F54" s="171">
        <v>85</v>
      </c>
      <c r="G54" s="171">
        <v>2</v>
      </c>
      <c r="H54" s="171">
        <v>7</v>
      </c>
      <c r="I54" s="171">
        <v>7</v>
      </c>
      <c r="J54" s="171">
        <v>149</v>
      </c>
      <c r="K54" s="171">
        <v>9</v>
      </c>
      <c r="L54" s="171">
        <v>51</v>
      </c>
      <c r="M54" s="171">
        <v>16</v>
      </c>
      <c r="N54" s="171">
        <v>41</v>
      </c>
      <c r="O54" s="171">
        <v>1</v>
      </c>
      <c r="P54" s="171">
        <v>23</v>
      </c>
      <c r="Q54" s="171">
        <v>3</v>
      </c>
      <c r="R54" s="171">
        <v>4</v>
      </c>
      <c r="S54" s="171">
        <v>2</v>
      </c>
      <c r="T54" s="171">
        <v>9</v>
      </c>
      <c r="U54" s="171">
        <v>6</v>
      </c>
      <c r="V54" s="171">
        <v>105</v>
      </c>
      <c r="W54" s="171">
        <v>17</v>
      </c>
      <c r="X54" s="171">
        <v>35</v>
      </c>
      <c r="Y54" s="171">
        <v>7</v>
      </c>
      <c r="Z54" s="172"/>
      <c r="AA54" s="171">
        <v>6</v>
      </c>
      <c r="AB54" s="172"/>
      <c r="AC54" s="171">
        <v>16</v>
      </c>
      <c r="AD54" s="172"/>
      <c r="AE54" s="172"/>
      <c r="AF54" s="171">
        <v>3</v>
      </c>
      <c r="AG54" s="172"/>
      <c r="AH54" s="171">
        <v>1</v>
      </c>
      <c r="AI54" s="171"/>
      <c r="AJ54" s="171">
        <v>277</v>
      </c>
      <c r="AK54" s="171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</row>
    <row r="55" spans="1:47" s="169" customFormat="1" ht="31.5" customHeight="1">
      <c r="A55" s="140"/>
      <c r="B55" s="166" t="s">
        <v>216</v>
      </c>
      <c r="C55" s="113">
        <f>4187+168</f>
        <v>4355</v>
      </c>
      <c r="D55" s="170"/>
      <c r="E55" s="170"/>
      <c r="F55" s="171">
        <v>15</v>
      </c>
      <c r="G55" s="172"/>
      <c r="H55" s="171">
        <v>43</v>
      </c>
      <c r="I55" s="172"/>
      <c r="J55" s="171"/>
      <c r="K55" s="171">
        <v>91</v>
      </c>
      <c r="L55" s="171"/>
      <c r="M55" s="171">
        <v>134</v>
      </c>
      <c r="N55" s="171">
        <v>59</v>
      </c>
      <c r="O55" s="172"/>
      <c r="P55" s="171">
        <v>127</v>
      </c>
      <c r="Q55" s="171">
        <v>47</v>
      </c>
      <c r="R55" s="171">
        <v>46</v>
      </c>
      <c r="S55" s="171">
        <v>48</v>
      </c>
      <c r="T55" s="171">
        <v>41</v>
      </c>
      <c r="U55" s="171">
        <v>105</v>
      </c>
      <c r="V55" s="171"/>
      <c r="W55" s="171">
        <v>133</v>
      </c>
      <c r="X55" s="171">
        <v>215</v>
      </c>
      <c r="Y55" s="171">
        <v>43</v>
      </c>
      <c r="Z55" s="172"/>
      <c r="AA55" s="172"/>
      <c r="AB55" s="172"/>
      <c r="AC55" s="172"/>
      <c r="AD55" s="172"/>
      <c r="AE55" s="172"/>
      <c r="AF55" s="172"/>
      <c r="AG55" s="172"/>
      <c r="AH55" s="172"/>
      <c r="AI55" s="171"/>
      <c r="AJ55" s="171">
        <f>3040+168</f>
        <v>3208</v>
      </c>
      <c r="AK55" s="171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</row>
    <row r="56" spans="1:47" s="169" customFormat="1" ht="25.5" customHeight="1">
      <c r="A56" s="140"/>
      <c r="B56" s="166" t="s">
        <v>37</v>
      </c>
      <c r="C56" s="113">
        <v>1100</v>
      </c>
      <c r="D56" s="170"/>
      <c r="E56" s="170"/>
      <c r="F56" s="170"/>
      <c r="G56" s="171">
        <v>100</v>
      </c>
      <c r="H56" s="171"/>
      <c r="I56" s="172"/>
      <c r="J56" s="172"/>
      <c r="K56" s="172"/>
      <c r="L56" s="172"/>
      <c r="M56" s="172"/>
      <c r="N56" s="172"/>
      <c r="O56" s="171">
        <v>294</v>
      </c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1">
        <v>250</v>
      </c>
      <c r="AA56" s="172"/>
      <c r="AB56" s="171">
        <v>229</v>
      </c>
      <c r="AC56" s="171">
        <v>227</v>
      </c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</row>
    <row r="57" spans="1:47" s="169" customFormat="1" ht="25.5" customHeight="1">
      <c r="A57" s="140">
        <v>1</v>
      </c>
      <c r="B57" s="166" t="s">
        <v>240</v>
      </c>
      <c r="C57" s="155">
        <f t="shared" ref="C57:AU57" si="5">SUM(C53:C56)</f>
        <v>12162</v>
      </c>
      <c r="D57" s="155">
        <f t="shared" si="5"/>
        <v>7</v>
      </c>
      <c r="E57" s="155">
        <f t="shared" si="5"/>
        <v>0</v>
      </c>
      <c r="F57" s="155">
        <f t="shared" si="5"/>
        <v>400</v>
      </c>
      <c r="G57" s="155">
        <f t="shared" si="5"/>
        <v>107</v>
      </c>
      <c r="H57" s="155">
        <f t="shared" si="5"/>
        <v>150</v>
      </c>
      <c r="I57" s="155">
        <f t="shared" si="5"/>
        <v>12</v>
      </c>
      <c r="J57" s="155">
        <f t="shared" si="5"/>
        <v>299</v>
      </c>
      <c r="K57" s="155">
        <f t="shared" si="5"/>
        <v>900</v>
      </c>
      <c r="L57" s="155">
        <f t="shared" si="5"/>
        <v>56</v>
      </c>
      <c r="M57" s="155">
        <f t="shared" si="5"/>
        <v>550</v>
      </c>
      <c r="N57" s="155">
        <f t="shared" si="5"/>
        <v>800</v>
      </c>
      <c r="O57" s="155">
        <f t="shared" si="5"/>
        <v>300</v>
      </c>
      <c r="P57" s="155">
        <f t="shared" si="5"/>
        <v>1150</v>
      </c>
      <c r="Q57" s="155">
        <f t="shared" si="5"/>
        <v>400</v>
      </c>
      <c r="R57" s="155">
        <f t="shared" si="5"/>
        <v>150</v>
      </c>
      <c r="S57" s="155">
        <f t="shared" si="5"/>
        <v>55</v>
      </c>
      <c r="T57" s="155">
        <f t="shared" si="5"/>
        <v>170</v>
      </c>
      <c r="U57" s="155">
        <f t="shared" si="5"/>
        <v>483</v>
      </c>
      <c r="V57" s="155">
        <f t="shared" si="5"/>
        <v>755</v>
      </c>
      <c r="W57" s="155">
        <f t="shared" si="5"/>
        <v>350</v>
      </c>
      <c r="X57" s="155">
        <f t="shared" si="5"/>
        <v>800</v>
      </c>
      <c r="Y57" s="155">
        <f t="shared" si="5"/>
        <v>50</v>
      </c>
      <c r="Z57" s="155">
        <f t="shared" si="5"/>
        <v>251</v>
      </c>
      <c r="AA57" s="155">
        <f t="shared" si="5"/>
        <v>6</v>
      </c>
      <c r="AB57" s="155">
        <f t="shared" si="5"/>
        <v>229</v>
      </c>
      <c r="AC57" s="155">
        <f t="shared" si="5"/>
        <v>243</v>
      </c>
      <c r="AD57" s="155">
        <f t="shared" si="5"/>
        <v>0</v>
      </c>
      <c r="AE57" s="155">
        <f t="shared" si="5"/>
        <v>0</v>
      </c>
      <c r="AF57" s="155">
        <f t="shared" si="5"/>
        <v>3</v>
      </c>
      <c r="AG57" s="155">
        <f t="shared" si="5"/>
        <v>0</v>
      </c>
      <c r="AH57" s="155">
        <f t="shared" si="5"/>
        <v>1</v>
      </c>
      <c r="AI57" s="155">
        <f t="shared" si="5"/>
        <v>0</v>
      </c>
      <c r="AJ57" s="155">
        <f t="shared" si="5"/>
        <v>3485</v>
      </c>
      <c r="AK57" s="155">
        <f t="shared" si="5"/>
        <v>0</v>
      </c>
      <c r="AL57" s="155">
        <f t="shared" si="5"/>
        <v>0</v>
      </c>
      <c r="AM57" s="155">
        <f t="shared" si="5"/>
        <v>0</v>
      </c>
      <c r="AN57" s="155">
        <f t="shared" si="5"/>
        <v>0</v>
      </c>
      <c r="AO57" s="155">
        <f t="shared" si="5"/>
        <v>0</v>
      </c>
      <c r="AP57" s="155">
        <f t="shared" si="5"/>
        <v>0</v>
      </c>
      <c r="AQ57" s="155">
        <f t="shared" si="5"/>
        <v>0</v>
      </c>
      <c r="AR57" s="155">
        <f t="shared" si="5"/>
        <v>0</v>
      </c>
      <c r="AS57" s="155">
        <f t="shared" si="5"/>
        <v>0</v>
      </c>
      <c r="AT57" s="155">
        <f t="shared" si="5"/>
        <v>0</v>
      </c>
      <c r="AU57" s="155">
        <f t="shared" si="5"/>
        <v>0</v>
      </c>
    </row>
    <row r="58" spans="1:47" ht="25.5" customHeight="1">
      <c r="A58" s="140">
        <v>2</v>
      </c>
      <c r="B58" s="166" t="s">
        <v>241</v>
      </c>
      <c r="C58" s="167">
        <f t="shared" ref="C58:AU58" si="6">C57+C52+C44+C32</f>
        <v>98544</v>
      </c>
      <c r="D58" s="167">
        <f t="shared" si="6"/>
        <v>1451</v>
      </c>
      <c r="E58" s="167">
        <f t="shared" si="6"/>
        <v>208</v>
      </c>
      <c r="F58" s="167">
        <f t="shared" si="6"/>
        <v>911</v>
      </c>
      <c r="G58" s="167">
        <f t="shared" si="6"/>
        <v>1300</v>
      </c>
      <c r="H58" s="167">
        <f t="shared" si="6"/>
        <v>529</v>
      </c>
      <c r="I58" s="167">
        <f t="shared" si="6"/>
        <v>4210</v>
      </c>
      <c r="J58" s="167">
        <f t="shared" si="6"/>
        <v>1056</v>
      </c>
      <c r="K58" s="167">
        <f t="shared" si="6"/>
        <v>927</v>
      </c>
      <c r="L58" s="167">
        <f t="shared" si="6"/>
        <v>3508</v>
      </c>
      <c r="M58" s="167">
        <f t="shared" si="6"/>
        <v>1859</v>
      </c>
      <c r="N58" s="167">
        <f t="shared" si="6"/>
        <v>2485</v>
      </c>
      <c r="O58" s="167">
        <f t="shared" si="6"/>
        <v>310</v>
      </c>
      <c r="P58" s="167">
        <f t="shared" si="6"/>
        <v>1165</v>
      </c>
      <c r="Q58" s="167">
        <f t="shared" si="6"/>
        <v>1255</v>
      </c>
      <c r="R58" s="167">
        <f t="shared" si="6"/>
        <v>401</v>
      </c>
      <c r="S58" s="167">
        <f t="shared" si="6"/>
        <v>1466</v>
      </c>
      <c r="T58" s="167">
        <f t="shared" si="6"/>
        <v>718</v>
      </c>
      <c r="U58" s="167">
        <f t="shared" si="6"/>
        <v>535</v>
      </c>
      <c r="V58" s="167">
        <f t="shared" si="6"/>
        <v>3316</v>
      </c>
      <c r="W58" s="167">
        <f t="shared" si="6"/>
        <v>939</v>
      </c>
      <c r="X58" s="167">
        <f t="shared" si="6"/>
        <v>1698</v>
      </c>
      <c r="Y58" s="167">
        <f t="shared" si="6"/>
        <v>541</v>
      </c>
      <c r="Z58" s="167">
        <f t="shared" si="6"/>
        <v>1320</v>
      </c>
      <c r="AA58" s="167">
        <f t="shared" si="6"/>
        <v>1066</v>
      </c>
      <c r="AB58" s="167">
        <f t="shared" si="6"/>
        <v>1098</v>
      </c>
      <c r="AC58" s="167">
        <f t="shared" si="6"/>
        <v>2470</v>
      </c>
      <c r="AD58" s="167">
        <f t="shared" si="6"/>
        <v>4854</v>
      </c>
      <c r="AE58" s="167">
        <f t="shared" si="6"/>
        <v>3222</v>
      </c>
      <c r="AF58" s="167">
        <f t="shared" si="6"/>
        <v>6724</v>
      </c>
      <c r="AG58" s="167">
        <f t="shared" si="6"/>
        <v>5571</v>
      </c>
      <c r="AH58" s="167">
        <f t="shared" si="6"/>
        <v>789</v>
      </c>
      <c r="AI58" s="167">
        <f t="shared" si="6"/>
        <v>543</v>
      </c>
      <c r="AJ58" s="167">
        <f t="shared" si="6"/>
        <v>3485</v>
      </c>
      <c r="AK58" s="167">
        <f t="shared" si="6"/>
        <v>1083</v>
      </c>
      <c r="AL58" s="167">
        <f t="shared" si="6"/>
        <v>2624</v>
      </c>
      <c r="AM58" s="167">
        <f t="shared" si="6"/>
        <v>497</v>
      </c>
      <c r="AN58" s="167">
        <f t="shared" si="6"/>
        <v>1203</v>
      </c>
      <c r="AO58" s="167">
        <f t="shared" si="6"/>
        <v>2064</v>
      </c>
      <c r="AP58" s="167">
        <f t="shared" si="6"/>
        <v>2156</v>
      </c>
      <c r="AQ58" s="167">
        <f t="shared" si="6"/>
        <v>6116</v>
      </c>
      <c r="AR58" s="167">
        <f t="shared" si="6"/>
        <v>5348</v>
      </c>
      <c r="AS58" s="167">
        <f t="shared" si="6"/>
        <v>6042</v>
      </c>
      <c r="AT58" s="167">
        <f t="shared" si="6"/>
        <v>5499</v>
      </c>
      <c r="AU58" s="167">
        <f t="shared" si="6"/>
        <v>3982</v>
      </c>
    </row>
    <row r="59" spans="1:47" s="175" customFormat="1" ht="45.75" customHeight="1">
      <c r="A59" s="173"/>
      <c r="B59" s="141"/>
      <c r="C59" s="174"/>
      <c r="D59" s="174"/>
      <c r="E59" s="174"/>
      <c r="F59" s="174"/>
      <c r="G59" s="174"/>
    </row>
    <row r="60" spans="1:47" s="177" customFormat="1">
      <c r="A60" s="176"/>
      <c r="B60" s="141"/>
      <c r="C60" s="174"/>
      <c r="D60" s="174"/>
      <c r="E60" s="174"/>
      <c r="F60" s="174"/>
      <c r="G60" s="174"/>
    </row>
    <row r="61" spans="1:47" s="177" customFormat="1">
      <c r="A61" s="176"/>
      <c r="B61" s="141"/>
      <c r="C61" s="178"/>
      <c r="D61" s="178"/>
      <c r="E61" s="178"/>
      <c r="F61" s="178"/>
      <c r="G61" s="178"/>
    </row>
    <row r="62" spans="1:47" s="177" customFormat="1">
      <c r="A62" s="176"/>
      <c r="B62" s="141"/>
      <c r="C62" s="142"/>
      <c r="D62" s="142"/>
      <c r="E62" s="142"/>
      <c r="F62" s="142"/>
      <c r="G62" s="142"/>
    </row>
    <row r="63" spans="1:47" s="177" customFormat="1">
      <c r="A63" s="176"/>
      <c r="B63" s="141"/>
      <c r="C63" s="142"/>
      <c r="D63" s="142"/>
      <c r="E63" s="142"/>
      <c r="F63" s="142"/>
      <c r="G63" s="142"/>
    </row>
    <row r="64" spans="1:47" s="177" customFormat="1">
      <c r="A64" s="176"/>
      <c r="B64" s="141"/>
      <c r="C64" s="142"/>
      <c r="D64" s="142"/>
      <c r="E64" s="142"/>
      <c r="F64" s="142"/>
      <c r="G64" s="142"/>
    </row>
    <row r="65" spans="1:7" s="177" customFormat="1">
      <c r="A65" s="176"/>
      <c r="B65" s="141"/>
      <c r="C65" s="142"/>
      <c r="D65" s="142"/>
      <c r="E65" s="142"/>
      <c r="F65" s="142"/>
      <c r="G65" s="142"/>
    </row>
    <row r="66" spans="1:7" s="177" customFormat="1">
      <c r="A66" s="176"/>
      <c r="B66" s="141"/>
      <c r="C66" s="142"/>
      <c r="D66" s="142"/>
      <c r="E66" s="142"/>
      <c r="F66" s="142"/>
      <c r="G66" s="142"/>
    </row>
    <row r="67" spans="1:7" s="177" customFormat="1">
      <c r="A67" s="176"/>
      <c r="B67" s="141"/>
      <c r="C67" s="142"/>
      <c r="D67" s="142"/>
      <c r="E67" s="142"/>
      <c r="F67" s="142"/>
      <c r="G67" s="142"/>
    </row>
    <row r="68" spans="1:7" s="177" customFormat="1">
      <c r="A68" s="176"/>
      <c r="B68" s="141"/>
      <c r="C68" s="142"/>
      <c r="D68" s="142"/>
      <c r="E68" s="142"/>
      <c r="F68" s="142"/>
      <c r="G68" s="142"/>
    </row>
    <row r="69" spans="1:7" s="177" customFormat="1">
      <c r="A69" s="176"/>
      <c r="B69" s="141"/>
      <c r="D69" s="142"/>
      <c r="E69" s="142"/>
      <c r="F69" s="142"/>
      <c r="G69" s="142"/>
    </row>
    <row r="70" spans="1:7" s="177" customFormat="1">
      <c r="A70" s="176"/>
      <c r="B70" s="141"/>
      <c r="C70" s="142"/>
      <c r="D70" s="142"/>
      <c r="E70" s="142"/>
      <c r="F70" s="142"/>
      <c r="G70" s="142"/>
    </row>
    <row r="71" spans="1:7" s="177" customFormat="1">
      <c r="A71" s="176"/>
      <c r="B71" s="141"/>
      <c r="C71" s="142"/>
      <c r="D71" s="142"/>
      <c r="E71" s="142"/>
      <c r="F71" s="142"/>
      <c r="G71" s="142"/>
    </row>
    <row r="72" spans="1:7" s="177" customFormat="1">
      <c r="A72" s="176"/>
      <c r="B72" s="141"/>
      <c r="C72" s="142"/>
      <c r="D72" s="142"/>
      <c r="E72" s="142"/>
      <c r="F72" s="142"/>
      <c r="G72" s="142"/>
    </row>
    <row r="73" spans="1:7" s="177" customFormat="1">
      <c r="A73" s="176"/>
      <c r="B73" s="141"/>
      <c r="C73" s="142"/>
      <c r="D73" s="142"/>
      <c r="E73" s="142"/>
      <c r="F73" s="142"/>
      <c r="G73" s="142"/>
    </row>
    <row r="74" spans="1:7" s="177" customFormat="1">
      <c r="A74" s="176"/>
      <c r="B74" s="141"/>
      <c r="C74" s="142"/>
      <c r="D74" s="142"/>
      <c r="E74" s="142"/>
      <c r="F74" s="142"/>
      <c r="G74" s="142"/>
    </row>
    <row r="75" spans="1:7" s="177" customFormat="1">
      <c r="A75" s="176"/>
      <c r="B75" s="141"/>
      <c r="C75" s="142"/>
      <c r="D75" s="142"/>
      <c r="E75" s="142"/>
      <c r="F75" s="142"/>
      <c r="G75" s="142"/>
    </row>
    <row r="76" spans="1:7" s="177" customFormat="1">
      <c r="A76" s="176"/>
      <c r="B76" s="141"/>
      <c r="C76" s="142"/>
      <c r="D76" s="142"/>
      <c r="E76" s="142"/>
      <c r="F76" s="142"/>
      <c r="G76" s="142"/>
    </row>
    <row r="77" spans="1:7" s="177" customFormat="1">
      <c r="A77" s="176"/>
      <c r="B77" s="141"/>
      <c r="C77" s="142"/>
      <c r="D77" s="142"/>
      <c r="E77" s="142"/>
      <c r="F77" s="142"/>
      <c r="G77" s="142"/>
    </row>
    <row r="78" spans="1:7" s="177" customFormat="1">
      <c r="A78" s="176"/>
      <c r="B78" s="141"/>
      <c r="C78" s="142"/>
      <c r="D78" s="142"/>
      <c r="E78" s="142"/>
      <c r="F78" s="142"/>
      <c r="G78" s="142"/>
    </row>
    <row r="79" spans="1:7" s="177" customFormat="1">
      <c r="A79" s="176"/>
      <c r="B79" s="141"/>
      <c r="C79" s="142"/>
      <c r="D79" s="142"/>
      <c r="E79" s="142"/>
      <c r="F79" s="142"/>
      <c r="G79" s="142"/>
    </row>
    <row r="80" spans="1:7" s="177" customFormat="1">
      <c r="A80" s="176"/>
      <c r="B80" s="141"/>
      <c r="C80" s="142"/>
      <c r="D80" s="142"/>
      <c r="E80" s="142"/>
      <c r="F80" s="142"/>
      <c r="G80" s="142"/>
    </row>
    <row r="81" spans="1:7" s="177" customFormat="1">
      <c r="A81" s="176"/>
      <c r="B81" s="141"/>
      <c r="C81" s="142"/>
      <c r="D81" s="142"/>
      <c r="E81" s="142"/>
      <c r="F81" s="142"/>
      <c r="G81" s="142"/>
    </row>
    <row r="82" spans="1:7" s="177" customFormat="1">
      <c r="A82" s="176"/>
      <c r="B82" s="141"/>
      <c r="C82" s="142"/>
      <c r="D82" s="142"/>
      <c r="E82" s="142"/>
      <c r="F82" s="142"/>
      <c r="G82" s="142"/>
    </row>
    <row r="83" spans="1:7" s="177" customFormat="1">
      <c r="A83" s="176"/>
      <c r="B83" s="141"/>
      <c r="C83" s="142"/>
      <c r="D83" s="142"/>
      <c r="E83" s="142"/>
      <c r="F83" s="142"/>
      <c r="G83" s="142"/>
    </row>
    <row r="84" spans="1:7" s="177" customFormat="1">
      <c r="A84" s="176"/>
      <c r="B84" s="141"/>
      <c r="C84" s="142"/>
      <c r="D84" s="142"/>
      <c r="E84" s="142"/>
      <c r="F84" s="142"/>
      <c r="G84" s="142"/>
    </row>
    <row r="85" spans="1:7" s="177" customFormat="1">
      <c r="A85" s="176"/>
      <c r="B85" s="141"/>
      <c r="C85" s="142"/>
      <c r="D85" s="142"/>
      <c r="E85" s="142"/>
      <c r="F85" s="142"/>
      <c r="G85" s="142"/>
    </row>
    <row r="86" spans="1:7" s="177" customFormat="1">
      <c r="A86" s="176"/>
      <c r="B86" s="141"/>
      <c r="C86" s="142"/>
      <c r="D86" s="142"/>
      <c r="E86" s="142"/>
      <c r="F86" s="142"/>
      <c r="G86" s="142"/>
    </row>
    <row r="87" spans="1:7" s="177" customFormat="1">
      <c r="A87" s="176"/>
      <c r="B87" s="141"/>
      <c r="C87" s="142"/>
      <c r="D87" s="142"/>
      <c r="E87" s="142"/>
      <c r="F87" s="142"/>
      <c r="G87" s="142"/>
    </row>
    <row r="88" spans="1:7" s="177" customFormat="1">
      <c r="A88" s="176"/>
      <c r="B88" s="141"/>
      <c r="C88" s="142"/>
      <c r="D88" s="142"/>
      <c r="E88" s="142"/>
      <c r="F88" s="142"/>
      <c r="G88" s="142"/>
    </row>
    <row r="89" spans="1:7" s="177" customFormat="1">
      <c r="A89" s="176"/>
      <c r="B89" s="141"/>
      <c r="C89" s="142"/>
      <c r="D89" s="142"/>
      <c r="E89" s="142"/>
      <c r="F89" s="142"/>
      <c r="G89" s="142"/>
    </row>
    <row r="90" spans="1:7" s="177" customFormat="1">
      <c r="A90" s="176"/>
      <c r="B90" s="141"/>
      <c r="C90" s="142"/>
      <c r="D90" s="142"/>
      <c r="E90" s="142"/>
      <c r="F90" s="142"/>
      <c r="G90" s="142"/>
    </row>
    <row r="91" spans="1:7" s="177" customFormat="1">
      <c r="A91" s="176"/>
      <c r="B91" s="141"/>
      <c r="C91" s="142"/>
      <c r="D91" s="142"/>
      <c r="E91" s="142"/>
      <c r="F91" s="142"/>
      <c r="G91" s="142"/>
    </row>
    <row r="92" spans="1:7" s="177" customFormat="1">
      <c r="A92" s="176"/>
      <c r="B92" s="141"/>
      <c r="C92" s="142"/>
      <c r="D92" s="142"/>
      <c r="E92" s="142"/>
      <c r="F92" s="142"/>
      <c r="G92" s="142"/>
    </row>
    <row r="93" spans="1:7" s="177" customFormat="1">
      <c r="A93" s="176"/>
      <c r="B93" s="141"/>
      <c r="C93" s="142"/>
      <c r="D93" s="142"/>
      <c r="E93" s="142"/>
      <c r="F93" s="142"/>
      <c r="G93" s="142"/>
    </row>
    <row r="94" spans="1:7" s="177" customFormat="1">
      <c r="A94" s="176"/>
      <c r="B94" s="141"/>
      <c r="C94" s="142"/>
      <c r="D94" s="142"/>
      <c r="E94" s="142"/>
      <c r="F94" s="142"/>
      <c r="G94" s="142"/>
    </row>
    <row r="95" spans="1:7" s="177" customFormat="1">
      <c r="A95" s="176"/>
      <c r="B95" s="141"/>
      <c r="C95" s="142"/>
      <c r="D95" s="142"/>
      <c r="E95" s="142"/>
      <c r="F95" s="142"/>
      <c r="G95" s="142"/>
    </row>
    <row r="96" spans="1:7" s="177" customFormat="1">
      <c r="A96" s="176"/>
      <c r="B96" s="141"/>
      <c r="C96" s="142"/>
      <c r="D96" s="142"/>
      <c r="E96" s="142"/>
      <c r="F96" s="142"/>
      <c r="G96" s="142"/>
    </row>
    <row r="97" spans="1:7" s="177" customFormat="1">
      <c r="A97" s="176"/>
      <c r="B97" s="141"/>
      <c r="C97" s="142"/>
      <c r="D97" s="142"/>
      <c r="E97" s="142"/>
      <c r="F97" s="142"/>
      <c r="G97" s="142"/>
    </row>
    <row r="98" spans="1:7" s="177" customFormat="1">
      <c r="A98" s="176"/>
      <c r="B98" s="141"/>
      <c r="C98" s="142"/>
      <c r="D98" s="142"/>
      <c r="E98" s="142"/>
      <c r="F98" s="142"/>
      <c r="G98" s="142"/>
    </row>
    <row r="99" spans="1:7" s="177" customFormat="1">
      <c r="A99" s="176"/>
      <c r="B99" s="141"/>
      <c r="C99" s="142"/>
      <c r="D99" s="142"/>
      <c r="E99" s="142"/>
      <c r="F99" s="142"/>
      <c r="G99" s="142"/>
    </row>
    <row r="100" spans="1:7" s="177" customFormat="1">
      <c r="A100" s="176"/>
      <c r="B100" s="141"/>
      <c r="C100" s="142"/>
      <c r="D100" s="142"/>
      <c r="E100" s="142"/>
      <c r="F100" s="142"/>
      <c r="G100" s="142"/>
    </row>
    <row r="101" spans="1:7" s="177" customFormat="1">
      <c r="A101" s="176"/>
      <c r="B101" s="141"/>
      <c r="C101" s="142"/>
      <c r="D101" s="142"/>
      <c r="E101" s="142"/>
      <c r="F101" s="142"/>
      <c r="G101" s="142"/>
    </row>
    <row r="102" spans="1:7" s="177" customFormat="1">
      <c r="A102" s="176"/>
      <c r="B102" s="141"/>
      <c r="C102" s="142"/>
      <c r="D102" s="142"/>
      <c r="E102" s="142"/>
      <c r="F102" s="142"/>
      <c r="G102" s="142"/>
    </row>
    <row r="103" spans="1:7" s="177" customFormat="1">
      <c r="A103" s="176"/>
      <c r="B103" s="141"/>
      <c r="C103" s="142"/>
      <c r="D103" s="142"/>
      <c r="E103" s="142"/>
      <c r="F103" s="142"/>
      <c r="G103" s="142"/>
    </row>
    <row r="104" spans="1:7" s="177" customFormat="1">
      <c r="A104" s="176"/>
      <c r="B104" s="141"/>
      <c r="C104" s="142"/>
      <c r="D104" s="142"/>
      <c r="E104" s="142"/>
      <c r="F104" s="142"/>
      <c r="G104" s="142"/>
    </row>
    <row r="105" spans="1:7" s="177" customFormat="1">
      <c r="A105" s="176"/>
      <c r="B105" s="141"/>
      <c r="C105" s="142"/>
      <c r="D105" s="142"/>
      <c r="E105" s="142"/>
      <c r="F105" s="142"/>
      <c r="G105" s="142"/>
    </row>
    <row r="106" spans="1:7" s="177" customFormat="1">
      <c r="A106" s="176"/>
      <c r="B106" s="141"/>
      <c r="C106" s="142"/>
      <c r="D106" s="142"/>
      <c r="E106" s="142"/>
      <c r="F106" s="142"/>
      <c r="G106" s="142"/>
    </row>
    <row r="107" spans="1:7" s="177" customFormat="1">
      <c r="A107" s="176"/>
      <c r="B107" s="141"/>
      <c r="C107" s="142"/>
      <c r="D107" s="142"/>
      <c r="E107" s="142"/>
      <c r="F107" s="142"/>
      <c r="G107" s="142"/>
    </row>
    <row r="108" spans="1:7" s="177" customFormat="1">
      <c r="A108" s="176"/>
      <c r="B108" s="141"/>
      <c r="C108" s="142"/>
      <c r="D108" s="142"/>
      <c r="E108" s="142"/>
      <c r="F108" s="142"/>
      <c r="G108" s="142"/>
    </row>
    <row r="109" spans="1:7" s="177" customFormat="1">
      <c r="A109" s="176"/>
      <c r="B109" s="141"/>
      <c r="C109" s="142"/>
      <c r="D109" s="142"/>
      <c r="E109" s="142"/>
      <c r="F109" s="142"/>
      <c r="G109" s="142"/>
    </row>
    <row r="110" spans="1:7" s="177" customFormat="1">
      <c r="A110" s="176"/>
      <c r="B110" s="141"/>
      <c r="C110" s="142"/>
      <c r="D110" s="142"/>
      <c r="E110" s="142"/>
      <c r="F110" s="142"/>
      <c r="G110" s="142"/>
    </row>
    <row r="111" spans="1:7" s="177" customFormat="1">
      <c r="A111" s="176"/>
      <c r="B111" s="141"/>
      <c r="C111" s="142"/>
      <c r="D111" s="142"/>
      <c r="E111" s="142"/>
      <c r="F111" s="142"/>
      <c r="G111" s="142"/>
    </row>
    <row r="112" spans="1:7" s="177" customFormat="1">
      <c r="A112" s="176"/>
      <c r="B112" s="141"/>
      <c r="C112" s="142"/>
      <c r="D112" s="142"/>
      <c r="E112" s="142"/>
      <c r="F112" s="142"/>
      <c r="G112" s="142"/>
    </row>
    <row r="113" spans="1:7" s="177" customFormat="1">
      <c r="A113" s="176"/>
      <c r="B113" s="141"/>
      <c r="C113" s="142"/>
      <c r="D113" s="142"/>
      <c r="E113" s="142"/>
      <c r="F113" s="142"/>
      <c r="G113" s="142"/>
    </row>
    <row r="114" spans="1:7" s="177" customFormat="1">
      <c r="A114" s="176"/>
      <c r="B114" s="141"/>
      <c r="C114" s="142"/>
      <c r="D114" s="142"/>
      <c r="E114" s="142"/>
      <c r="F114" s="142"/>
      <c r="G114" s="142"/>
    </row>
    <row r="115" spans="1:7" s="177" customFormat="1">
      <c r="A115" s="176"/>
      <c r="B115" s="141"/>
      <c r="C115" s="142"/>
      <c r="D115" s="142"/>
      <c r="E115" s="142"/>
      <c r="F115" s="142"/>
      <c r="G115" s="142"/>
    </row>
    <row r="116" spans="1:7" s="177" customFormat="1">
      <c r="A116" s="176"/>
      <c r="B116" s="141"/>
      <c r="C116" s="142"/>
      <c r="D116" s="142"/>
      <c r="E116" s="142"/>
      <c r="F116" s="142"/>
      <c r="G116" s="142"/>
    </row>
    <row r="117" spans="1:7" s="177" customFormat="1">
      <c r="A117" s="176"/>
      <c r="B117" s="141"/>
      <c r="C117" s="142"/>
      <c r="D117" s="142"/>
      <c r="E117" s="142"/>
      <c r="F117" s="142"/>
      <c r="G117" s="142"/>
    </row>
    <row r="118" spans="1:7" s="177" customFormat="1">
      <c r="A118" s="176"/>
      <c r="B118" s="141"/>
      <c r="C118" s="142"/>
      <c r="D118" s="142"/>
      <c r="E118" s="142"/>
      <c r="F118" s="142"/>
      <c r="G118" s="142"/>
    </row>
    <row r="119" spans="1:7" s="177" customFormat="1">
      <c r="A119" s="176"/>
      <c r="B119" s="141"/>
      <c r="C119" s="142"/>
      <c r="D119" s="142"/>
      <c r="E119" s="142"/>
      <c r="F119" s="142"/>
      <c r="G119" s="142"/>
    </row>
    <row r="120" spans="1:7" s="177" customFormat="1">
      <c r="A120" s="176"/>
      <c r="B120" s="141"/>
      <c r="C120" s="142"/>
      <c r="D120" s="142"/>
      <c r="E120" s="142"/>
      <c r="F120" s="142"/>
      <c r="G120" s="142"/>
    </row>
    <row r="121" spans="1:7" s="177" customFormat="1">
      <c r="A121" s="176"/>
      <c r="B121" s="141"/>
      <c r="C121" s="142"/>
      <c r="D121" s="142"/>
      <c r="E121" s="142"/>
      <c r="F121" s="142"/>
      <c r="G121" s="142"/>
    </row>
    <row r="122" spans="1:7" s="177" customFormat="1">
      <c r="A122" s="176"/>
      <c r="B122" s="141"/>
      <c r="C122" s="142"/>
      <c r="D122" s="142"/>
      <c r="E122" s="142"/>
      <c r="F122" s="142"/>
      <c r="G122" s="142"/>
    </row>
    <row r="123" spans="1:7" s="177" customFormat="1">
      <c r="A123" s="176"/>
      <c r="B123" s="141"/>
      <c r="C123" s="142"/>
      <c r="D123" s="142"/>
      <c r="E123" s="142"/>
      <c r="F123" s="142"/>
      <c r="G123" s="142"/>
    </row>
    <row r="124" spans="1:7" s="177" customFormat="1">
      <c r="A124" s="176"/>
      <c r="B124" s="141"/>
      <c r="C124" s="142"/>
      <c r="D124" s="142"/>
      <c r="E124" s="142"/>
      <c r="F124" s="142"/>
      <c r="G124" s="142"/>
    </row>
    <row r="125" spans="1:7" s="177" customFormat="1">
      <c r="A125" s="176"/>
      <c r="B125" s="141"/>
      <c r="C125" s="142"/>
      <c r="D125" s="142"/>
      <c r="E125" s="142"/>
      <c r="F125" s="142"/>
      <c r="G125" s="142"/>
    </row>
    <row r="126" spans="1:7" s="177" customFormat="1">
      <c r="A126" s="176"/>
      <c r="B126" s="141"/>
      <c r="C126" s="142"/>
      <c r="D126" s="142"/>
      <c r="E126" s="142"/>
      <c r="F126" s="142"/>
      <c r="G126" s="142"/>
    </row>
    <row r="127" spans="1:7" s="177" customFormat="1">
      <c r="A127" s="176"/>
      <c r="B127" s="141"/>
      <c r="C127" s="142"/>
      <c r="D127" s="142"/>
      <c r="E127" s="142"/>
      <c r="F127" s="142"/>
      <c r="G127" s="142"/>
    </row>
    <row r="128" spans="1:7" s="177" customFormat="1">
      <c r="A128" s="176"/>
      <c r="B128" s="141"/>
      <c r="C128" s="142"/>
      <c r="D128" s="142"/>
      <c r="E128" s="142"/>
      <c r="F128" s="142"/>
      <c r="G128" s="142"/>
    </row>
    <row r="129" spans="1:7" s="177" customFormat="1">
      <c r="A129" s="176"/>
      <c r="B129" s="141"/>
      <c r="C129" s="142"/>
      <c r="D129" s="142"/>
      <c r="E129" s="142"/>
      <c r="F129" s="142"/>
      <c r="G129" s="142"/>
    </row>
    <row r="130" spans="1:7" s="177" customFormat="1">
      <c r="A130" s="176"/>
      <c r="B130" s="141"/>
      <c r="C130" s="142"/>
      <c r="D130" s="142"/>
      <c r="E130" s="142"/>
      <c r="F130" s="142"/>
      <c r="G130" s="142"/>
    </row>
    <row r="131" spans="1:7" s="177" customFormat="1">
      <c r="A131" s="176"/>
      <c r="B131" s="141"/>
      <c r="C131" s="142"/>
      <c r="D131" s="142"/>
      <c r="E131" s="142"/>
      <c r="F131" s="142"/>
      <c r="G131" s="142"/>
    </row>
    <row r="132" spans="1:7" s="177" customFormat="1">
      <c r="A132" s="176"/>
      <c r="B132" s="141"/>
      <c r="C132" s="142"/>
      <c r="D132" s="142"/>
      <c r="E132" s="142"/>
      <c r="F132" s="142"/>
      <c r="G132" s="142"/>
    </row>
    <row r="133" spans="1:7" s="177" customFormat="1">
      <c r="A133" s="176"/>
      <c r="B133" s="141"/>
      <c r="C133" s="142"/>
      <c r="D133" s="142"/>
      <c r="E133" s="142"/>
      <c r="F133" s="142"/>
      <c r="G133" s="142"/>
    </row>
    <row r="134" spans="1:7" s="177" customFormat="1">
      <c r="A134" s="176"/>
      <c r="B134" s="141"/>
      <c r="C134" s="142"/>
      <c r="D134" s="142"/>
      <c r="E134" s="142"/>
      <c r="F134" s="142"/>
      <c r="G134" s="142"/>
    </row>
    <row r="135" spans="1:7" s="177" customFormat="1">
      <c r="A135" s="176"/>
      <c r="B135" s="141"/>
      <c r="C135" s="142"/>
      <c r="D135" s="142"/>
      <c r="E135" s="142"/>
      <c r="F135" s="142"/>
      <c r="G135" s="142"/>
    </row>
    <row r="136" spans="1:7" s="177" customFormat="1">
      <c r="A136" s="176"/>
      <c r="B136" s="141"/>
      <c r="C136" s="142"/>
      <c r="D136" s="142"/>
      <c r="E136" s="142"/>
      <c r="F136" s="142"/>
      <c r="G136" s="142"/>
    </row>
    <row r="137" spans="1:7" s="177" customFormat="1">
      <c r="A137" s="176"/>
      <c r="B137" s="141"/>
      <c r="C137" s="142"/>
      <c r="D137" s="142"/>
      <c r="E137" s="142"/>
      <c r="F137" s="142"/>
      <c r="G137" s="142"/>
    </row>
    <row r="138" spans="1:7" s="177" customFormat="1">
      <c r="A138" s="176"/>
      <c r="B138" s="141"/>
      <c r="C138" s="142"/>
      <c r="D138" s="142"/>
      <c r="E138" s="142"/>
      <c r="F138" s="142"/>
      <c r="G138" s="142"/>
    </row>
    <row r="139" spans="1:7" s="177" customFormat="1">
      <c r="A139" s="176"/>
      <c r="B139" s="141"/>
      <c r="C139" s="142"/>
      <c r="D139" s="142"/>
      <c r="E139" s="142"/>
      <c r="F139" s="142"/>
      <c r="G139" s="142"/>
    </row>
    <row r="140" spans="1:7" s="177" customFormat="1">
      <c r="A140" s="176"/>
      <c r="B140" s="141"/>
      <c r="C140" s="142"/>
      <c r="D140" s="142"/>
      <c r="E140" s="142"/>
      <c r="F140" s="142"/>
      <c r="G140" s="142"/>
    </row>
    <row r="141" spans="1:7" s="177" customFormat="1">
      <c r="A141" s="176"/>
      <c r="B141" s="141"/>
      <c r="C141" s="142"/>
      <c r="D141" s="142"/>
      <c r="E141" s="142"/>
      <c r="F141" s="142"/>
      <c r="G141" s="142"/>
    </row>
    <row r="142" spans="1:7" s="177" customFormat="1">
      <c r="A142" s="176"/>
      <c r="B142" s="141"/>
      <c r="C142" s="142"/>
      <c r="D142" s="142"/>
      <c r="E142" s="142"/>
      <c r="F142" s="142"/>
      <c r="G142" s="142"/>
    </row>
    <row r="143" spans="1:7" s="177" customFormat="1">
      <c r="A143" s="176"/>
      <c r="B143" s="141"/>
      <c r="C143" s="142"/>
      <c r="D143" s="142"/>
      <c r="E143" s="142"/>
      <c r="F143" s="142"/>
      <c r="G143" s="142"/>
    </row>
    <row r="144" spans="1:7" s="177" customFormat="1">
      <c r="A144" s="176"/>
      <c r="B144" s="141"/>
      <c r="C144" s="142"/>
      <c r="D144" s="142"/>
      <c r="E144" s="142"/>
      <c r="F144" s="142"/>
      <c r="G144" s="142"/>
    </row>
    <row r="145" spans="1:7" s="177" customFormat="1">
      <c r="A145" s="176"/>
      <c r="B145" s="141"/>
      <c r="C145" s="142"/>
      <c r="D145" s="142"/>
      <c r="E145" s="142"/>
      <c r="F145" s="142"/>
      <c r="G145" s="142"/>
    </row>
    <row r="146" spans="1:7" s="177" customFormat="1">
      <c r="A146" s="176"/>
      <c r="B146" s="141"/>
      <c r="C146" s="142"/>
      <c r="D146" s="142"/>
      <c r="E146" s="142"/>
      <c r="F146" s="142"/>
      <c r="G146" s="142"/>
    </row>
    <row r="147" spans="1:7" s="177" customFormat="1">
      <c r="A147" s="176"/>
      <c r="B147" s="141"/>
      <c r="C147" s="142"/>
      <c r="D147" s="142"/>
      <c r="E147" s="142"/>
      <c r="F147" s="142"/>
      <c r="G147" s="142"/>
    </row>
    <row r="148" spans="1:7" s="177" customFormat="1">
      <c r="A148" s="176"/>
      <c r="B148" s="141"/>
      <c r="C148" s="142"/>
      <c r="D148" s="142"/>
      <c r="E148" s="142"/>
      <c r="F148" s="142"/>
      <c r="G148" s="142"/>
    </row>
    <row r="149" spans="1:7" s="177" customFormat="1">
      <c r="A149" s="176"/>
      <c r="B149" s="141"/>
      <c r="C149" s="142"/>
      <c r="D149" s="142"/>
      <c r="E149" s="142"/>
      <c r="F149" s="142"/>
      <c r="G149" s="142"/>
    </row>
    <row r="150" spans="1:7" s="177" customFormat="1">
      <c r="A150" s="176"/>
      <c r="B150" s="141"/>
      <c r="C150" s="142"/>
      <c r="D150" s="142"/>
      <c r="E150" s="142"/>
      <c r="F150" s="142"/>
      <c r="G150" s="142"/>
    </row>
    <row r="151" spans="1:7" s="177" customFormat="1">
      <c r="A151" s="176"/>
      <c r="B151" s="141"/>
      <c r="C151" s="142"/>
      <c r="D151" s="142"/>
      <c r="E151" s="142"/>
      <c r="F151" s="142"/>
      <c r="G151" s="142"/>
    </row>
    <row r="152" spans="1:7" s="177" customFormat="1">
      <c r="A152" s="176"/>
      <c r="B152" s="141"/>
      <c r="C152" s="142"/>
      <c r="D152" s="142"/>
      <c r="E152" s="142"/>
      <c r="F152" s="142"/>
      <c r="G152" s="142"/>
    </row>
    <row r="153" spans="1:7" s="177" customFormat="1">
      <c r="A153" s="176"/>
      <c r="B153" s="141"/>
      <c r="C153" s="142"/>
      <c r="D153" s="142"/>
      <c r="E153" s="142"/>
      <c r="F153" s="142"/>
      <c r="G153" s="142"/>
    </row>
    <row r="154" spans="1:7" s="177" customFormat="1">
      <c r="A154" s="176"/>
      <c r="B154" s="141"/>
      <c r="C154" s="142"/>
      <c r="D154" s="142"/>
      <c r="E154" s="142"/>
      <c r="F154" s="142"/>
      <c r="G154" s="142"/>
    </row>
    <row r="155" spans="1:7" s="177" customFormat="1">
      <c r="A155" s="176"/>
      <c r="B155" s="141"/>
      <c r="C155" s="142"/>
      <c r="D155" s="142"/>
      <c r="E155" s="142"/>
      <c r="F155" s="142"/>
      <c r="G155" s="142"/>
    </row>
    <row r="156" spans="1:7" s="177" customFormat="1">
      <c r="A156" s="176"/>
      <c r="B156" s="141"/>
      <c r="C156" s="142"/>
      <c r="D156" s="142"/>
      <c r="E156" s="142"/>
      <c r="F156" s="142"/>
      <c r="G156" s="142"/>
    </row>
    <row r="157" spans="1:7" s="177" customFormat="1">
      <c r="A157" s="176"/>
      <c r="B157" s="141"/>
      <c r="C157" s="142"/>
      <c r="D157" s="142"/>
      <c r="E157" s="142"/>
      <c r="F157" s="142"/>
      <c r="G157" s="142"/>
    </row>
    <row r="158" spans="1:7" s="177" customFormat="1">
      <c r="A158" s="176"/>
      <c r="B158" s="141"/>
      <c r="C158" s="142"/>
      <c r="D158" s="142"/>
      <c r="E158" s="142"/>
      <c r="F158" s="142"/>
      <c r="G158" s="142"/>
    </row>
    <row r="159" spans="1:7" s="177" customFormat="1">
      <c r="A159" s="176"/>
      <c r="B159" s="141"/>
      <c r="C159" s="142"/>
      <c r="D159" s="142"/>
      <c r="E159" s="142"/>
      <c r="F159" s="142"/>
      <c r="G159" s="142"/>
    </row>
    <row r="160" spans="1:7" s="177" customFormat="1">
      <c r="A160" s="176"/>
      <c r="B160" s="141"/>
      <c r="C160" s="142"/>
      <c r="D160" s="142"/>
      <c r="E160" s="142"/>
      <c r="F160" s="142"/>
      <c r="G160" s="142"/>
    </row>
    <row r="161" spans="1:7" s="177" customFormat="1">
      <c r="A161" s="176"/>
      <c r="B161" s="141"/>
      <c r="C161" s="142"/>
      <c r="D161" s="142"/>
      <c r="E161" s="142"/>
      <c r="F161" s="142"/>
      <c r="G161" s="142"/>
    </row>
    <row r="162" spans="1:7" s="177" customFormat="1">
      <c r="A162" s="176"/>
      <c r="B162" s="141"/>
      <c r="C162" s="142"/>
      <c r="D162" s="142"/>
      <c r="E162" s="142"/>
      <c r="F162" s="142"/>
      <c r="G162" s="142"/>
    </row>
    <row r="163" spans="1:7" s="177" customFormat="1">
      <c r="A163" s="176"/>
      <c r="B163" s="141"/>
      <c r="C163" s="142"/>
      <c r="D163" s="142"/>
      <c r="E163" s="142"/>
      <c r="F163" s="142"/>
      <c r="G163" s="142"/>
    </row>
    <row r="164" spans="1:7" s="177" customFormat="1">
      <c r="A164" s="176"/>
      <c r="B164" s="141"/>
      <c r="C164" s="142"/>
      <c r="D164" s="142"/>
      <c r="E164" s="142"/>
      <c r="F164" s="142"/>
      <c r="G164" s="142"/>
    </row>
    <row r="165" spans="1:7" s="177" customFormat="1">
      <c r="A165" s="176"/>
      <c r="B165" s="141"/>
      <c r="C165" s="142"/>
      <c r="D165" s="142"/>
      <c r="E165" s="142"/>
      <c r="F165" s="142"/>
      <c r="G165" s="142"/>
    </row>
    <row r="166" spans="1:7" s="177" customFormat="1">
      <c r="A166" s="176"/>
      <c r="B166" s="141"/>
      <c r="C166" s="142"/>
      <c r="D166" s="142"/>
      <c r="E166" s="142"/>
      <c r="F166" s="142"/>
      <c r="G166" s="142"/>
    </row>
    <row r="167" spans="1:7" s="177" customFormat="1">
      <c r="A167" s="176"/>
      <c r="B167" s="141"/>
      <c r="C167" s="142"/>
      <c r="D167" s="142"/>
      <c r="E167" s="142"/>
      <c r="F167" s="142"/>
      <c r="G167" s="142"/>
    </row>
    <row r="168" spans="1:7" s="177" customFormat="1">
      <c r="A168" s="176"/>
      <c r="B168" s="141"/>
      <c r="C168" s="142"/>
      <c r="D168" s="142"/>
      <c r="E168" s="142"/>
      <c r="F168" s="142"/>
      <c r="G168" s="142"/>
    </row>
    <row r="169" spans="1:7" s="177" customFormat="1">
      <c r="A169" s="176"/>
      <c r="B169" s="141"/>
      <c r="C169" s="142"/>
      <c r="D169" s="142"/>
      <c r="E169" s="142"/>
      <c r="F169" s="142"/>
      <c r="G169" s="142"/>
    </row>
    <row r="170" spans="1:7" s="177" customFormat="1">
      <c r="A170" s="176"/>
      <c r="B170" s="141"/>
      <c r="C170" s="142"/>
      <c r="D170" s="142"/>
      <c r="E170" s="142"/>
      <c r="F170" s="142"/>
      <c r="G170" s="142"/>
    </row>
    <row r="171" spans="1:7" s="177" customFormat="1">
      <c r="A171" s="176"/>
      <c r="B171" s="141"/>
      <c r="C171" s="142"/>
      <c r="D171" s="142"/>
      <c r="E171" s="142"/>
      <c r="F171" s="142"/>
      <c r="G171" s="142"/>
    </row>
    <row r="172" spans="1:7" s="177" customFormat="1">
      <c r="A172" s="176"/>
      <c r="B172" s="141"/>
      <c r="C172" s="142"/>
      <c r="D172" s="142"/>
      <c r="E172" s="142"/>
      <c r="F172" s="142"/>
      <c r="G172" s="142"/>
    </row>
    <row r="173" spans="1:7" s="177" customFormat="1">
      <c r="A173" s="176"/>
      <c r="B173" s="141"/>
      <c r="C173" s="142"/>
      <c r="D173" s="142"/>
      <c r="E173" s="142"/>
      <c r="F173" s="142"/>
      <c r="G173" s="142"/>
    </row>
    <row r="174" spans="1:7" s="177" customFormat="1">
      <c r="A174" s="176"/>
      <c r="B174" s="141"/>
      <c r="C174" s="142"/>
      <c r="D174" s="142"/>
      <c r="E174" s="142"/>
      <c r="F174" s="142"/>
      <c r="G174" s="142"/>
    </row>
    <row r="175" spans="1:7" s="177" customFormat="1">
      <c r="A175" s="176"/>
      <c r="B175" s="141"/>
      <c r="C175" s="142"/>
      <c r="D175" s="142"/>
      <c r="E175" s="142"/>
      <c r="F175" s="142"/>
      <c r="G175" s="142"/>
    </row>
    <row r="176" spans="1:7" s="177" customFormat="1">
      <c r="A176" s="176"/>
      <c r="B176" s="141"/>
      <c r="C176" s="142"/>
      <c r="D176" s="142"/>
      <c r="E176" s="142"/>
      <c r="F176" s="142"/>
      <c r="G176" s="142"/>
    </row>
    <row r="177" spans="1:7" s="177" customFormat="1">
      <c r="A177" s="176"/>
      <c r="B177" s="141"/>
      <c r="C177" s="142"/>
      <c r="D177" s="142"/>
      <c r="E177" s="142"/>
      <c r="F177" s="142"/>
      <c r="G177" s="142"/>
    </row>
    <row r="178" spans="1:7" s="177" customFormat="1">
      <c r="A178" s="176"/>
      <c r="B178" s="141"/>
      <c r="C178" s="142"/>
      <c r="D178" s="142"/>
      <c r="E178" s="142"/>
      <c r="F178" s="142"/>
      <c r="G178" s="142"/>
    </row>
    <row r="179" spans="1:7" s="177" customFormat="1">
      <c r="A179" s="176"/>
      <c r="B179" s="141"/>
      <c r="C179" s="142"/>
      <c r="D179" s="142"/>
      <c r="E179" s="142"/>
      <c r="F179" s="142"/>
      <c r="G179" s="142"/>
    </row>
    <row r="180" spans="1:7" s="177" customFormat="1">
      <c r="A180" s="176"/>
      <c r="B180" s="141"/>
      <c r="C180" s="142"/>
      <c r="D180" s="142"/>
      <c r="E180" s="142"/>
      <c r="F180" s="142"/>
      <c r="G180" s="142"/>
    </row>
    <row r="181" spans="1:7" s="177" customFormat="1">
      <c r="A181" s="176"/>
      <c r="B181" s="141"/>
      <c r="C181" s="142"/>
      <c r="D181" s="142"/>
      <c r="E181" s="142"/>
      <c r="F181" s="142"/>
      <c r="G181" s="142"/>
    </row>
    <row r="182" spans="1:7" s="177" customFormat="1">
      <c r="A182" s="176"/>
      <c r="B182" s="141"/>
      <c r="C182" s="142"/>
      <c r="D182" s="142"/>
      <c r="E182" s="142"/>
      <c r="F182" s="142"/>
      <c r="G182" s="142"/>
    </row>
    <row r="183" spans="1:7" s="177" customFormat="1">
      <c r="A183" s="176"/>
      <c r="B183" s="141"/>
      <c r="C183" s="142"/>
      <c r="D183" s="142"/>
      <c r="E183" s="142"/>
      <c r="F183" s="142"/>
      <c r="G183" s="142"/>
    </row>
    <row r="184" spans="1:7" s="177" customFormat="1">
      <c r="A184" s="176"/>
      <c r="B184" s="141"/>
      <c r="C184" s="142"/>
      <c r="D184" s="142"/>
      <c r="E184" s="142"/>
      <c r="F184" s="142"/>
      <c r="G184" s="142"/>
    </row>
    <row r="185" spans="1:7" s="177" customFormat="1">
      <c r="A185" s="176"/>
      <c r="B185" s="141"/>
      <c r="C185" s="142"/>
      <c r="D185" s="142"/>
      <c r="E185" s="142"/>
      <c r="F185" s="142"/>
      <c r="G185" s="142"/>
    </row>
    <row r="186" spans="1:7" s="177" customFormat="1">
      <c r="A186" s="176"/>
      <c r="B186" s="141"/>
      <c r="C186" s="142"/>
      <c r="D186" s="142"/>
      <c r="E186" s="142"/>
      <c r="F186" s="142"/>
      <c r="G186" s="142"/>
    </row>
    <row r="187" spans="1:7" s="177" customFormat="1">
      <c r="A187" s="176"/>
      <c r="B187" s="141"/>
      <c r="C187" s="142"/>
      <c r="D187" s="142"/>
      <c r="E187" s="142"/>
      <c r="F187" s="142"/>
      <c r="G187" s="142"/>
    </row>
    <row r="188" spans="1:7" s="177" customFormat="1">
      <c r="A188" s="176"/>
      <c r="B188" s="141"/>
      <c r="C188" s="142"/>
      <c r="D188" s="142"/>
      <c r="E188" s="142"/>
      <c r="F188" s="142"/>
      <c r="G188" s="142"/>
    </row>
    <row r="189" spans="1:7" s="177" customFormat="1">
      <c r="A189" s="176"/>
      <c r="B189" s="141"/>
      <c r="C189" s="142"/>
      <c r="D189" s="142"/>
      <c r="E189" s="142"/>
      <c r="F189" s="142"/>
      <c r="G189" s="142"/>
    </row>
    <row r="190" spans="1:7" s="177" customFormat="1">
      <c r="A190" s="176"/>
      <c r="B190" s="141"/>
      <c r="C190" s="142"/>
      <c r="D190" s="142"/>
      <c r="E190" s="142"/>
      <c r="F190" s="142"/>
      <c r="G190" s="142"/>
    </row>
    <row r="191" spans="1:7" s="177" customFormat="1">
      <c r="A191" s="176"/>
      <c r="B191" s="141"/>
      <c r="C191" s="142"/>
      <c r="D191" s="142"/>
      <c r="E191" s="142"/>
      <c r="F191" s="142"/>
      <c r="G191" s="142"/>
    </row>
    <row r="192" spans="1:7" s="177" customFormat="1">
      <c r="A192" s="176"/>
      <c r="B192" s="141"/>
      <c r="C192" s="142"/>
      <c r="D192" s="142"/>
      <c r="E192" s="142"/>
      <c r="F192" s="142"/>
      <c r="G192" s="142"/>
    </row>
    <row r="193" spans="1:7" s="177" customFormat="1">
      <c r="A193" s="176"/>
      <c r="B193" s="141"/>
      <c r="C193" s="142"/>
      <c r="D193" s="142"/>
      <c r="E193" s="142"/>
      <c r="F193" s="142"/>
      <c r="G193" s="142"/>
    </row>
    <row r="194" spans="1:7" s="177" customFormat="1">
      <c r="A194" s="176"/>
      <c r="B194" s="141"/>
      <c r="C194" s="142"/>
      <c r="D194" s="142"/>
      <c r="E194" s="142"/>
      <c r="F194" s="142"/>
      <c r="G194" s="142"/>
    </row>
    <row r="195" spans="1:7" s="177" customFormat="1">
      <c r="A195" s="176"/>
      <c r="B195" s="141"/>
      <c r="C195" s="142"/>
      <c r="D195" s="142"/>
      <c r="E195" s="142"/>
      <c r="F195" s="142"/>
      <c r="G195" s="142"/>
    </row>
    <row r="196" spans="1:7" s="177" customFormat="1">
      <c r="A196" s="176"/>
      <c r="B196" s="141"/>
      <c r="C196" s="142"/>
      <c r="D196" s="142"/>
      <c r="E196" s="142"/>
      <c r="F196" s="142"/>
      <c r="G196" s="142"/>
    </row>
    <row r="197" spans="1:7" s="177" customFormat="1">
      <c r="A197" s="176"/>
      <c r="B197" s="141"/>
      <c r="C197" s="142"/>
      <c r="D197" s="142"/>
      <c r="E197" s="142"/>
      <c r="F197" s="142"/>
      <c r="G197" s="142"/>
    </row>
    <row r="198" spans="1:7" s="177" customFormat="1">
      <c r="A198" s="176"/>
      <c r="B198" s="141"/>
      <c r="C198" s="142"/>
      <c r="D198" s="142"/>
      <c r="E198" s="142"/>
      <c r="F198" s="142"/>
      <c r="G198" s="142"/>
    </row>
    <row r="199" spans="1:7" s="177" customFormat="1">
      <c r="A199" s="176"/>
      <c r="B199" s="141"/>
      <c r="C199" s="142"/>
      <c r="D199" s="142"/>
      <c r="E199" s="142"/>
      <c r="F199" s="142"/>
      <c r="G199" s="142"/>
    </row>
    <row r="200" spans="1:7" s="177" customFormat="1">
      <c r="A200" s="176"/>
      <c r="B200" s="141"/>
      <c r="C200" s="142"/>
      <c r="D200" s="142"/>
      <c r="E200" s="142"/>
      <c r="F200" s="142"/>
      <c r="G200" s="142"/>
    </row>
    <row r="201" spans="1:7" s="177" customFormat="1">
      <c r="A201" s="176"/>
      <c r="B201" s="141"/>
      <c r="C201" s="142"/>
      <c r="D201" s="142"/>
      <c r="E201" s="142"/>
      <c r="F201" s="142"/>
      <c r="G201" s="142"/>
    </row>
    <row r="202" spans="1:7" s="177" customFormat="1">
      <c r="A202" s="176"/>
      <c r="B202" s="141"/>
      <c r="C202" s="142"/>
      <c r="D202" s="142"/>
      <c r="E202" s="142"/>
      <c r="F202" s="142"/>
      <c r="G202" s="142"/>
    </row>
    <row r="203" spans="1:7" s="177" customFormat="1">
      <c r="A203" s="176"/>
      <c r="B203" s="141"/>
      <c r="C203" s="142"/>
      <c r="D203" s="142"/>
      <c r="E203" s="142"/>
      <c r="F203" s="142"/>
      <c r="G203" s="142"/>
    </row>
    <row r="204" spans="1:7" s="177" customFormat="1">
      <c r="A204" s="176"/>
      <c r="B204" s="141"/>
      <c r="C204" s="142"/>
      <c r="D204" s="142"/>
      <c r="E204" s="142"/>
      <c r="F204" s="142"/>
      <c r="G204" s="142"/>
    </row>
    <row r="205" spans="1:7" s="177" customFormat="1">
      <c r="A205" s="176"/>
      <c r="B205" s="141"/>
      <c r="C205" s="142"/>
      <c r="D205" s="142"/>
      <c r="E205" s="142"/>
      <c r="F205" s="142"/>
      <c r="G205" s="142"/>
    </row>
    <row r="206" spans="1:7" s="177" customFormat="1">
      <c r="A206" s="176"/>
      <c r="B206" s="141"/>
      <c r="C206" s="142"/>
      <c r="D206" s="142"/>
      <c r="E206" s="142"/>
      <c r="F206" s="142"/>
      <c r="G206" s="142"/>
    </row>
    <row r="207" spans="1:7" s="177" customFormat="1">
      <c r="A207" s="176"/>
      <c r="B207" s="141"/>
      <c r="C207" s="142"/>
      <c r="D207" s="142"/>
      <c r="E207" s="142"/>
      <c r="F207" s="142"/>
      <c r="G207" s="142"/>
    </row>
    <row r="208" spans="1:7" s="177" customFormat="1">
      <c r="A208" s="176"/>
      <c r="B208" s="141"/>
      <c r="C208" s="142"/>
      <c r="D208" s="142"/>
      <c r="E208" s="142"/>
      <c r="F208" s="142"/>
      <c r="G208" s="142"/>
    </row>
    <row r="209" spans="1:7" s="177" customFormat="1">
      <c r="A209" s="176"/>
      <c r="B209" s="141"/>
      <c r="C209" s="142"/>
      <c r="D209" s="142"/>
      <c r="E209" s="142"/>
      <c r="F209" s="142"/>
      <c r="G209" s="142"/>
    </row>
    <row r="210" spans="1:7" s="177" customFormat="1">
      <c r="A210" s="176"/>
      <c r="B210" s="141"/>
      <c r="C210" s="142"/>
      <c r="D210" s="142"/>
      <c r="E210" s="142"/>
      <c r="F210" s="142"/>
      <c r="G210" s="142"/>
    </row>
    <row r="211" spans="1:7" s="177" customFormat="1">
      <c r="A211" s="176"/>
      <c r="B211" s="141"/>
      <c r="C211" s="142"/>
      <c r="D211" s="142"/>
      <c r="E211" s="142"/>
      <c r="F211" s="142"/>
      <c r="G211" s="142"/>
    </row>
    <row r="212" spans="1:7" s="177" customFormat="1">
      <c r="A212" s="176"/>
      <c r="B212" s="141"/>
      <c r="C212" s="142"/>
      <c r="D212" s="142"/>
      <c r="E212" s="142"/>
      <c r="F212" s="142"/>
      <c r="G212" s="142"/>
    </row>
    <row r="213" spans="1:7" s="177" customFormat="1">
      <c r="A213" s="176"/>
      <c r="B213" s="141"/>
      <c r="C213" s="142"/>
      <c r="D213" s="142"/>
      <c r="E213" s="142"/>
      <c r="F213" s="142"/>
      <c r="G213" s="142"/>
    </row>
    <row r="214" spans="1:7" s="177" customFormat="1">
      <c r="A214" s="176"/>
      <c r="B214" s="141"/>
      <c r="C214" s="142"/>
      <c r="D214" s="142"/>
      <c r="E214" s="142"/>
      <c r="F214" s="142"/>
      <c r="G214" s="142"/>
    </row>
    <row r="215" spans="1:7" s="177" customFormat="1">
      <c r="A215" s="176"/>
      <c r="B215" s="141"/>
      <c r="C215" s="142"/>
      <c r="D215" s="142"/>
      <c r="E215" s="142"/>
      <c r="F215" s="142"/>
      <c r="G215" s="142"/>
    </row>
    <row r="216" spans="1:7" s="177" customFormat="1">
      <c r="A216" s="176"/>
      <c r="B216" s="141"/>
      <c r="C216" s="142"/>
      <c r="D216" s="142"/>
      <c r="E216" s="142"/>
      <c r="F216" s="142"/>
      <c r="G216" s="142"/>
    </row>
    <row r="217" spans="1:7" s="177" customFormat="1">
      <c r="A217" s="176"/>
      <c r="B217" s="141"/>
      <c r="C217" s="142"/>
      <c r="D217" s="142"/>
      <c r="E217" s="142"/>
      <c r="F217" s="142"/>
      <c r="G217" s="142"/>
    </row>
    <row r="218" spans="1:7" s="177" customFormat="1">
      <c r="A218" s="176"/>
      <c r="B218" s="141"/>
      <c r="C218" s="142"/>
      <c r="D218" s="142"/>
      <c r="E218" s="142"/>
      <c r="F218" s="142"/>
      <c r="G218" s="142"/>
    </row>
    <row r="219" spans="1:7" s="177" customFormat="1">
      <c r="A219" s="176"/>
      <c r="B219" s="141"/>
      <c r="C219" s="142"/>
      <c r="D219" s="142"/>
      <c r="E219" s="142"/>
      <c r="F219" s="142"/>
      <c r="G219" s="142"/>
    </row>
    <row r="220" spans="1:7" s="177" customFormat="1">
      <c r="A220" s="176"/>
      <c r="B220" s="141"/>
      <c r="C220" s="142"/>
      <c r="D220" s="142"/>
      <c r="E220" s="142"/>
      <c r="F220" s="142"/>
      <c r="G220" s="142"/>
    </row>
    <row r="221" spans="1:7" s="177" customFormat="1">
      <c r="A221" s="176"/>
      <c r="B221" s="141"/>
      <c r="C221" s="142"/>
      <c r="D221" s="142"/>
      <c r="E221" s="142"/>
      <c r="F221" s="142"/>
      <c r="G221" s="142"/>
    </row>
    <row r="222" spans="1:7" s="177" customFormat="1">
      <c r="A222" s="176"/>
      <c r="B222" s="141"/>
      <c r="C222" s="142"/>
      <c r="D222" s="142"/>
      <c r="E222" s="142"/>
      <c r="F222" s="142"/>
      <c r="G222" s="142"/>
    </row>
    <row r="223" spans="1:7" s="177" customFormat="1">
      <c r="A223" s="176"/>
      <c r="B223" s="141"/>
      <c r="C223" s="142"/>
      <c r="D223" s="142"/>
      <c r="E223" s="142"/>
      <c r="F223" s="142"/>
      <c r="G223" s="142"/>
    </row>
    <row r="224" spans="1:7" s="177" customFormat="1">
      <c r="A224" s="176"/>
      <c r="B224" s="141"/>
      <c r="C224" s="142"/>
      <c r="D224" s="142"/>
      <c r="E224" s="142"/>
      <c r="F224" s="142"/>
      <c r="G224" s="142"/>
    </row>
    <row r="225" spans="1:7" s="177" customFormat="1">
      <c r="A225" s="176"/>
      <c r="B225" s="141"/>
      <c r="C225" s="142"/>
      <c r="D225" s="142"/>
      <c r="E225" s="142"/>
      <c r="F225" s="142"/>
      <c r="G225" s="142"/>
    </row>
    <row r="226" spans="1:7" s="177" customFormat="1">
      <c r="A226" s="176"/>
      <c r="B226" s="141"/>
      <c r="C226" s="142"/>
      <c r="D226" s="142"/>
      <c r="E226" s="142"/>
      <c r="F226" s="142"/>
      <c r="G226" s="142"/>
    </row>
    <row r="227" spans="1:7" s="177" customFormat="1">
      <c r="A227" s="176"/>
      <c r="B227" s="141"/>
      <c r="C227" s="142"/>
      <c r="D227" s="142"/>
      <c r="E227" s="142"/>
      <c r="F227" s="142"/>
      <c r="G227" s="142"/>
    </row>
    <row r="228" spans="1:7" s="177" customFormat="1">
      <c r="A228" s="176"/>
      <c r="B228" s="141"/>
      <c r="C228" s="142"/>
      <c r="D228" s="142"/>
      <c r="E228" s="142"/>
      <c r="F228" s="142"/>
      <c r="G228" s="142"/>
    </row>
    <row r="229" spans="1:7" s="177" customFormat="1">
      <c r="A229" s="176"/>
      <c r="B229" s="141"/>
      <c r="C229" s="142"/>
      <c r="D229" s="142"/>
      <c r="E229" s="142"/>
      <c r="F229" s="142"/>
      <c r="G229" s="142"/>
    </row>
    <row r="230" spans="1:7" s="177" customFormat="1">
      <c r="A230" s="176"/>
      <c r="B230" s="141"/>
      <c r="C230" s="142"/>
      <c r="D230" s="142"/>
      <c r="E230" s="142"/>
      <c r="F230" s="142"/>
      <c r="G230" s="142"/>
    </row>
    <row r="231" spans="1:7" s="177" customFormat="1">
      <c r="A231" s="176"/>
      <c r="B231" s="141"/>
      <c r="C231" s="142"/>
      <c r="D231" s="142"/>
      <c r="E231" s="142"/>
      <c r="F231" s="142"/>
      <c r="G231" s="142"/>
    </row>
    <row r="232" spans="1:7" s="177" customFormat="1">
      <c r="A232" s="176"/>
      <c r="B232" s="141"/>
      <c r="C232" s="142"/>
      <c r="D232" s="142"/>
      <c r="E232" s="142"/>
      <c r="F232" s="142"/>
      <c r="G232" s="142"/>
    </row>
    <row r="233" spans="1:7" s="177" customFormat="1">
      <c r="A233" s="176"/>
      <c r="B233" s="141"/>
      <c r="C233" s="142"/>
      <c r="D233" s="142"/>
      <c r="E233" s="142"/>
      <c r="F233" s="142"/>
      <c r="G233" s="142"/>
    </row>
    <row r="234" spans="1:7" s="177" customFormat="1">
      <c r="A234" s="176"/>
      <c r="B234" s="141"/>
      <c r="C234" s="142"/>
      <c r="D234" s="142"/>
      <c r="E234" s="142"/>
      <c r="F234" s="142"/>
      <c r="G234" s="142"/>
    </row>
    <row r="235" spans="1:7" s="177" customFormat="1">
      <c r="A235" s="176"/>
      <c r="B235" s="141"/>
      <c r="C235" s="142"/>
      <c r="D235" s="142"/>
      <c r="E235" s="142"/>
      <c r="F235" s="142"/>
      <c r="G235" s="142"/>
    </row>
    <row r="236" spans="1:7" s="177" customFormat="1">
      <c r="A236" s="176"/>
      <c r="B236" s="141"/>
      <c r="C236" s="142"/>
      <c r="D236" s="142"/>
      <c r="E236" s="142"/>
      <c r="F236" s="142"/>
      <c r="G236" s="142"/>
    </row>
    <row r="237" spans="1:7" s="177" customFormat="1">
      <c r="A237" s="176"/>
      <c r="B237" s="141"/>
      <c r="C237" s="142"/>
      <c r="D237" s="142"/>
      <c r="E237" s="142"/>
      <c r="F237" s="142"/>
      <c r="G237" s="142"/>
    </row>
    <row r="238" spans="1:7" s="177" customFormat="1">
      <c r="A238" s="176"/>
      <c r="B238" s="141"/>
      <c r="C238" s="142"/>
      <c r="D238" s="142"/>
      <c r="E238" s="142"/>
      <c r="F238" s="142"/>
      <c r="G238" s="142"/>
    </row>
    <row r="239" spans="1:7" s="177" customFormat="1">
      <c r="A239" s="176"/>
      <c r="B239" s="141"/>
      <c r="C239" s="142"/>
      <c r="D239" s="142"/>
      <c r="E239" s="142"/>
      <c r="F239" s="142"/>
      <c r="G239" s="142"/>
    </row>
    <row r="240" spans="1:7" s="177" customFormat="1">
      <c r="A240" s="176"/>
      <c r="B240" s="141"/>
      <c r="C240" s="142"/>
      <c r="D240" s="142"/>
      <c r="E240" s="142"/>
      <c r="F240" s="142"/>
      <c r="G240" s="142"/>
    </row>
    <row r="241" spans="1:7" s="177" customFormat="1">
      <c r="A241" s="176"/>
      <c r="B241" s="141"/>
      <c r="C241" s="142"/>
      <c r="D241" s="142"/>
      <c r="E241" s="142"/>
      <c r="F241" s="142"/>
      <c r="G241" s="142"/>
    </row>
    <row r="242" spans="1:7" s="177" customFormat="1">
      <c r="A242" s="176"/>
      <c r="B242" s="141"/>
      <c r="C242" s="142"/>
      <c r="D242" s="142"/>
      <c r="E242" s="142"/>
      <c r="F242" s="142"/>
      <c r="G242" s="142"/>
    </row>
    <row r="243" spans="1:7" s="177" customFormat="1">
      <c r="A243" s="176"/>
      <c r="B243" s="141"/>
      <c r="C243" s="142"/>
      <c r="D243" s="142"/>
      <c r="E243" s="142"/>
      <c r="F243" s="142"/>
      <c r="G243" s="142"/>
    </row>
    <row r="244" spans="1:7" s="177" customFormat="1">
      <c r="A244" s="176"/>
      <c r="B244" s="141"/>
      <c r="C244" s="142"/>
      <c r="D244" s="142"/>
      <c r="E244" s="142"/>
      <c r="F244" s="142"/>
      <c r="G244" s="142"/>
    </row>
    <row r="245" spans="1:7" s="177" customFormat="1">
      <c r="A245" s="176"/>
      <c r="B245" s="141"/>
      <c r="C245" s="142"/>
      <c r="D245" s="142"/>
      <c r="E245" s="142"/>
      <c r="F245" s="142"/>
      <c r="G245" s="142"/>
    </row>
    <row r="246" spans="1:7" s="177" customFormat="1">
      <c r="A246" s="176"/>
      <c r="B246" s="141"/>
      <c r="C246" s="142"/>
      <c r="D246" s="142"/>
      <c r="E246" s="142"/>
      <c r="F246" s="142"/>
      <c r="G246" s="142"/>
    </row>
    <row r="247" spans="1:7" s="177" customFormat="1">
      <c r="A247" s="176"/>
      <c r="B247" s="141"/>
      <c r="C247" s="142"/>
      <c r="D247" s="142"/>
      <c r="E247" s="142"/>
      <c r="F247" s="142"/>
      <c r="G247" s="142"/>
    </row>
    <row r="248" spans="1:7" s="177" customFormat="1">
      <c r="A248" s="176"/>
      <c r="B248" s="141"/>
      <c r="C248" s="142"/>
      <c r="D248" s="142"/>
      <c r="E248" s="142"/>
      <c r="F248" s="142"/>
      <c r="G248" s="142"/>
    </row>
    <row r="249" spans="1:7" s="177" customFormat="1">
      <c r="A249" s="176"/>
      <c r="B249" s="141"/>
      <c r="C249" s="142"/>
      <c r="D249" s="142"/>
      <c r="E249" s="142"/>
      <c r="F249" s="142"/>
      <c r="G249" s="142"/>
    </row>
    <row r="250" spans="1:7" s="177" customFormat="1">
      <c r="A250" s="176"/>
      <c r="B250" s="141"/>
      <c r="C250" s="142"/>
      <c r="D250" s="142"/>
      <c r="E250" s="142"/>
      <c r="F250" s="142"/>
      <c r="G250" s="142"/>
    </row>
    <row r="251" spans="1:7" s="177" customFormat="1">
      <c r="A251" s="176"/>
      <c r="B251" s="141"/>
      <c r="C251" s="142"/>
      <c r="D251" s="142"/>
      <c r="E251" s="142"/>
      <c r="F251" s="142"/>
      <c r="G251" s="142"/>
    </row>
    <row r="252" spans="1:7" s="177" customFormat="1">
      <c r="A252" s="176"/>
      <c r="B252" s="141"/>
      <c r="C252" s="142"/>
      <c r="D252" s="142"/>
      <c r="E252" s="142"/>
      <c r="F252" s="142"/>
      <c r="G252" s="142"/>
    </row>
    <row r="253" spans="1:7" s="177" customFormat="1">
      <c r="A253" s="176"/>
      <c r="B253" s="141"/>
      <c r="C253" s="142"/>
      <c r="D253" s="142"/>
      <c r="E253" s="142"/>
      <c r="F253" s="142"/>
      <c r="G253" s="142"/>
    </row>
    <row r="254" spans="1:7" s="177" customFormat="1">
      <c r="A254" s="176"/>
      <c r="B254" s="141"/>
      <c r="C254" s="142"/>
      <c r="D254" s="142"/>
      <c r="E254" s="142"/>
      <c r="F254" s="142"/>
      <c r="G254" s="142"/>
    </row>
    <row r="255" spans="1:7" s="177" customFormat="1">
      <c r="A255" s="176"/>
      <c r="B255" s="141"/>
      <c r="C255" s="142"/>
      <c r="D255" s="142"/>
      <c r="E255" s="142"/>
      <c r="F255" s="142"/>
      <c r="G255" s="142"/>
    </row>
    <row r="256" spans="1:7" s="177" customFormat="1">
      <c r="A256" s="176"/>
      <c r="B256" s="141"/>
      <c r="C256" s="142"/>
      <c r="D256" s="142"/>
      <c r="E256" s="142"/>
      <c r="F256" s="142"/>
      <c r="G256" s="142"/>
    </row>
    <row r="257" spans="1:7" s="177" customFormat="1">
      <c r="A257" s="176"/>
      <c r="B257" s="141"/>
      <c r="C257" s="142"/>
      <c r="D257" s="142"/>
      <c r="E257" s="142"/>
      <c r="F257" s="142"/>
      <c r="G257" s="142"/>
    </row>
    <row r="258" spans="1:7" s="177" customFormat="1">
      <c r="A258" s="176"/>
      <c r="B258" s="141"/>
      <c r="C258" s="142"/>
      <c r="D258" s="142"/>
      <c r="E258" s="142"/>
      <c r="F258" s="142"/>
      <c r="G258" s="142"/>
    </row>
    <row r="259" spans="1:7" s="177" customFormat="1">
      <c r="A259" s="176"/>
      <c r="B259" s="141"/>
      <c r="C259" s="142"/>
      <c r="D259" s="142"/>
      <c r="E259" s="142"/>
      <c r="F259" s="142"/>
      <c r="G259" s="142"/>
    </row>
    <row r="260" spans="1:7" s="177" customFormat="1">
      <c r="A260" s="176"/>
      <c r="B260" s="141"/>
      <c r="C260" s="142"/>
      <c r="D260" s="142"/>
      <c r="E260" s="142"/>
      <c r="F260" s="142"/>
      <c r="G260" s="142"/>
    </row>
    <row r="261" spans="1:7" s="177" customFormat="1">
      <c r="A261" s="176"/>
      <c r="B261" s="141"/>
      <c r="C261" s="142"/>
      <c r="D261" s="142"/>
      <c r="E261" s="142"/>
      <c r="F261" s="142"/>
      <c r="G261" s="142"/>
    </row>
    <row r="262" spans="1:7" s="177" customFormat="1">
      <c r="A262" s="176"/>
      <c r="B262" s="141"/>
      <c r="C262" s="142"/>
      <c r="D262" s="142"/>
      <c r="E262" s="142"/>
      <c r="F262" s="142"/>
      <c r="G262" s="142"/>
    </row>
    <row r="263" spans="1:7" s="177" customFormat="1">
      <c r="A263" s="176"/>
      <c r="B263" s="141"/>
      <c r="C263" s="142"/>
      <c r="D263" s="142"/>
      <c r="E263" s="142"/>
      <c r="F263" s="142"/>
      <c r="G263" s="142"/>
    </row>
    <row r="264" spans="1:7" s="177" customFormat="1">
      <c r="A264" s="176"/>
      <c r="B264" s="141"/>
      <c r="C264" s="142"/>
      <c r="D264" s="142"/>
      <c r="E264" s="142"/>
      <c r="F264" s="142"/>
      <c r="G264" s="142"/>
    </row>
    <row r="265" spans="1:7" s="177" customFormat="1">
      <c r="A265" s="176"/>
      <c r="B265" s="141"/>
      <c r="C265" s="142"/>
      <c r="D265" s="142"/>
      <c r="E265" s="142"/>
      <c r="F265" s="142"/>
      <c r="G265" s="142"/>
    </row>
    <row r="266" spans="1:7" s="177" customFormat="1">
      <c r="A266" s="176"/>
      <c r="B266" s="141"/>
      <c r="C266" s="142"/>
      <c r="D266" s="142"/>
      <c r="E266" s="142"/>
      <c r="F266" s="142"/>
      <c r="G266" s="142"/>
    </row>
    <row r="267" spans="1:7" s="177" customFormat="1">
      <c r="A267" s="176"/>
      <c r="B267" s="141"/>
      <c r="C267" s="142"/>
      <c r="D267" s="142"/>
      <c r="E267" s="142"/>
      <c r="F267" s="142"/>
      <c r="G267" s="142"/>
    </row>
    <row r="268" spans="1:7" s="177" customFormat="1">
      <c r="A268" s="176"/>
      <c r="B268" s="141"/>
      <c r="C268" s="142"/>
      <c r="D268" s="142"/>
      <c r="E268" s="142"/>
      <c r="F268" s="142"/>
      <c r="G268" s="142"/>
    </row>
    <row r="269" spans="1:7" s="177" customFormat="1">
      <c r="A269" s="176"/>
      <c r="B269" s="141"/>
      <c r="C269" s="142"/>
      <c r="D269" s="142"/>
      <c r="E269" s="142"/>
      <c r="F269" s="142"/>
      <c r="G269" s="142"/>
    </row>
    <row r="270" spans="1:7" s="177" customFormat="1">
      <c r="A270" s="176"/>
      <c r="B270" s="141"/>
      <c r="C270" s="142"/>
      <c r="D270" s="142"/>
      <c r="E270" s="142"/>
      <c r="F270" s="142"/>
      <c r="G270" s="142"/>
    </row>
    <row r="271" spans="1:7" s="177" customFormat="1">
      <c r="A271" s="176"/>
      <c r="B271" s="141"/>
      <c r="C271" s="142"/>
      <c r="D271" s="142"/>
      <c r="E271" s="142"/>
      <c r="F271" s="142"/>
      <c r="G271" s="142"/>
    </row>
    <row r="272" spans="1:7" s="177" customFormat="1">
      <c r="A272" s="176"/>
      <c r="B272" s="141"/>
      <c r="C272" s="142"/>
      <c r="D272" s="142"/>
      <c r="E272" s="142"/>
      <c r="F272" s="142"/>
      <c r="G272" s="142"/>
    </row>
    <row r="273" spans="1:7" s="177" customFormat="1">
      <c r="A273" s="176"/>
      <c r="B273" s="141"/>
      <c r="C273" s="142"/>
      <c r="D273" s="142"/>
      <c r="E273" s="142"/>
      <c r="F273" s="142"/>
      <c r="G273" s="142"/>
    </row>
    <row r="274" spans="1:7" s="177" customFormat="1">
      <c r="A274" s="176"/>
      <c r="B274" s="141"/>
      <c r="C274" s="142"/>
      <c r="D274" s="142"/>
      <c r="E274" s="142"/>
      <c r="F274" s="142"/>
      <c r="G274" s="142"/>
    </row>
    <row r="275" spans="1:7" s="177" customFormat="1">
      <c r="A275" s="176"/>
      <c r="B275" s="141"/>
      <c r="C275" s="142"/>
      <c r="D275" s="142"/>
      <c r="E275" s="142"/>
      <c r="F275" s="142"/>
      <c r="G275" s="142"/>
    </row>
    <row r="276" spans="1:7" s="177" customFormat="1">
      <c r="A276" s="176"/>
      <c r="B276" s="141"/>
      <c r="C276" s="142"/>
      <c r="D276" s="142"/>
      <c r="E276" s="142"/>
      <c r="F276" s="142"/>
      <c r="G276" s="142"/>
    </row>
    <row r="277" spans="1:7" s="177" customFormat="1">
      <c r="A277" s="176"/>
      <c r="B277" s="141"/>
      <c r="C277" s="142"/>
      <c r="D277" s="142"/>
      <c r="E277" s="142"/>
      <c r="F277" s="142"/>
      <c r="G277" s="142"/>
    </row>
    <row r="278" spans="1:7" s="177" customFormat="1">
      <c r="A278" s="176"/>
      <c r="B278" s="141"/>
      <c r="C278" s="142"/>
      <c r="D278" s="142"/>
      <c r="E278" s="142"/>
      <c r="F278" s="142"/>
      <c r="G278" s="142"/>
    </row>
    <row r="279" spans="1:7" s="177" customFormat="1">
      <c r="A279" s="176"/>
      <c r="B279" s="141"/>
      <c r="C279" s="142"/>
      <c r="D279" s="142"/>
      <c r="E279" s="142"/>
      <c r="F279" s="142"/>
      <c r="G279" s="142"/>
    </row>
    <row r="280" spans="1:7" s="177" customFormat="1">
      <c r="A280" s="176"/>
      <c r="B280" s="141"/>
      <c r="C280" s="142"/>
      <c r="D280" s="142"/>
      <c r="E280" s="142"/>
      <c r="F280" s="142"/>
      <c r="G280" s="142"/>
    </row>
    <row r="281" spans="1:7" s="177" customFormat="1">
      <c r="A281" s="176"/>
      <c r="B281" s="141"/>
      <c r="C281" s="142"/>
      <c r="D281" s="142"/>
      <c r="E281" s="142"/>
      <c r="F281" s="142"/>
      <c r="G281" s="142"/>
    </row>
    <row r="282" spans="1:7" s="177" customFormat="1">
      <c r="A282" s="176"/>
      <c r="B282" s="141"/>
      <c r="C282" s="142"/>
      <c r="D282" s="142"/>
      <c r="E282" s="142"/>
      <c r="F282" s="142"/>
      <c r="G282" s="142"/>
    </row>
    <row r="283" spans="1:7" s="177" customFormat="1">
      <c r="A283" s="176"/>
      <c r="B283" s="141"/>
      <c r="C283" s="142"/>
      <c r="D283" s="142"/>
      <c r="E283" s="142"/>
      <c r="F283" s="142"/>
      <c r="G283" s="142"/>
    </row>
    <row r="284" spans="1:7" s="177" customFormat="1">
      <c r="A284" s="176"/>
      <c r="B284" s="141"/>
      <c r="C284" s="142"/>
      <c r="D284" s="142"/>
      <c r="E284" s="142"/>
      <c r="F284" s="142"/>
      <c r="G284" s="142"/>
    </row>
    <row r="285" spans="1:7" s="177" customFormat="1">
      <c r="A285" s="176"/>
      <c r="B285" s="141"/>
      <c r="C285" s="142"/>
      <c r="D285" s="142"/>
      <c r="E285" s="142"/>
      <c r="F285" s="142"/>
      <c r="G285" s="142"/>
    </row>
    <row r="286" spans="1:7" s="177" customFormat="1">
      <c r="A286" s="176"/>
      <c r="B286" s="141"/>
      <c r="C286" s="142"/>
      <c r="D286" s="142"/>
      <c r="E286" s="142"/>
      <c r="F286" s="142"/>
      <c r="G286" s="142"/>
    </row>
    <row r="287" spans="1:7" s="177" customFormat="1">
      <c r="A287" s="176"/>
      <c r="B287" s="141"/>
      <c r="C287" s="142"/>
      <c r="D287" s="142"/>
      <c r="E287" s="142"/>
      <c r="F287" s="142"/>
      <c r="G287" s="142"/>
    </row>
    <row r="288" spans="1:7" s="177" customFormat="1">
      <c r="A288" s="176"/>
      <c r="B288" s="141"/>
      <c r="C288" s="142"/>
      <c r="D288" s="142"/>
      <c r="E288" s="142"/>
      <c r="F288" s="142"/>
      <c r="G288" s="142"/>
    </row>
    <row r="289" spans="1:7" s="177" customFormat="1">
      <c r="A289" s="176"/>
      <c r="B289" s="141"/>
      <c r="C289" s="142"/>
      <c r="D289" s="142"/>
      <c r="E289" s="142"/>
      <c r="F289" s="142"/>
      <c r="G289" s="142"/>
    </row>
    <row r="290" spans="1:7" s="177" customFormat="1">
      <c r="A290" s="176"/>
      <c r="B290" s="141"/>
      <c r="C290" s="142"/>
      <c r="D290" s="142"/>
      <c r="E290" s="142"/>
      <c r="F290" s="142"/>
      <c r="G290" s="142"/>
    </row>
    <row r="291" spans="1:7" s="177" customFormat="1">
      <c r="A291" s="176"/>
      <c r="B291" s="141"/>
      <c r="C291" s="142"/>
      <c r="D291" s="142"/>
      <c r="E291" s="142"/>
      <c r="F291" s="142"/>
      <c r="G291" s="142"/>
    </row>
    <row r="292" spans="1:7" s="177" customFormat="1">
      <c r="A292" s="176"/>
      <c r="B292" s="141"/>
      <c r="C292" s="142"/>
      <c r="D292" s="142"/>
      <c r="E292" s="142"/>
      <c r="F292" s="142"/>
      <c r="G292" s="142"/>
    </row>
    <row r="293" spans="1:7" s="177" customFormat="1">
      <c r="A293" s="176"/>
      <c r="B293" s="141"/>
      <c r="C293" s="142"/>
      <c r="D293" s="142"/>
      <c r="E293" s="142"/>
      <c r="F293" s="142"/>
      <c r="G293" s="142"/>
    </row>
    <row r="294" spans="1:7" s="177" customFormat="1">
      <c r="A294" s="176"/>
      <c r="B294" s="141"/>
      <c r="C294" s="142"/>
      <c r="D294" s="142"/>
      <c r="E294" s="142"/>
      <c r="F294" s="142"/>
      <c r="G294" s="142"/>
    </row>
    <row r="295" spans="1:7" s="177" customFormat="1">
      <c r="A295" s="176"/>
      <c r="B295" s="141"/>
      <c r="C295" s="142"/>
      <c r="D295" s="142"/>
      <c r="E295" s="142"/>
      <c r="F295" s="142"/>
      <c r="G295" s="142"/>
    </row>
    <row r="296" spans="1:7" s="177" customFormat="1">
      <c r="A296" s="176"/>
      <c r="B296" s="141"/>
      <c r="C296" s="142"/>
      <c r="D296" s="142"/>
      <c r="E296" s="142"/>
      <c r="F296" s="142"/>
      <c r="G296" s="142"/>
    </row>
    <row r="297" spans="1:7" s="177" customFormat="1">
      <c r="A297" s="176"/>
      <c r="B297" s="141"/>
      <c r="C297" s="142"/>
      <c r="D297" s="142"/>
      <c r="E297" s="142"/>
      <c r="F297" s="142"/>
      <c r="G297" s="142"/>
    </row>
    <row r="298" spans="1:7" s="177" customFormat="1">
      <c r="A298" s="176"/>
      <c r="B298" s="141"/>
      <c r="C298" s="142"/>
      <c r="D298" s="142"/>
      <c r="E298" s="142"/>
      <c r="F298" s="142"/>
      <c r="G298" s="142"/>
    </row>
    <row r="299" spans="1:7" s="177" customFormat="1">
      <c r="A299" s="176"/>
      <c r="B299" s="141"/>
      <c r="C299" s="142"/>
      <c r="D299" s="142"/>
      <c r="E299" s="142"/>
      <c r="F299" s="142"/>
      <c r="G299" s="142"/>
    </row>
    <row r="300" spans="1:7" s="177" customFormat="1">
      <c r="A300" s="176"/>
      <c r="B300" s="141"/>
      <c r="C300" s="142"/>
      <c r="D300" s="142"/>
      <c r="E300" s="142"/>
      <c r="F300" s="142"/>
      <c r="G300" s="142"/>
    </row>
    <row r="301" spans="1:7" s="177" customFormat="1">
      <c r="A301" s="176"/>
      <c r="B301" s="141"/>
      <c r="C301" s="142"/>
      <c r="D301" s="142"/>
      <c r="E301" s="142"/>
      <c r="F301" s="142"/>
      <c r="G301" s="142"/>
    </row>
    <row r="302" spans="1:7" s="177" customFormat="1">
      <c r="A302" s="176"/>
      <c r="B302" s="141"/>
      <c r="C302" s="142"/>
      <c r="D302" s="142"/>
      <c r="E302" s="142"/>
      <c r="F302" s="142"/>
      <c r="G302" s="142"/>
    </row>
    <row r="303" spans="1:7" s="177" customFormat="1">
      <c r="A303" s="176"/>
      <c r="B303" s="141"/>
      <c r="C303" s="142"/>
      <c r="D303" s="142"/>
      <c r="E303" s="142"/>
      <c r="F303" s="142"/>
      <c r="G303" s="142"/>
    </row>
    <row r="304" spans="1:7" s="177" customFormat="1">
      <c r="A304" s="176"/>
      <c r="B304" s="141"/>
      <c r="C304" s="142"/>
      <c r="D304" s="142"/>
      <c r="E304" s="142"/>
      <c r="F304" s="142"/>
      <c r="G304" s="142"/>
    </row>
    <row r="305" spans="1:7" s="177" customFormat="1">
      <c r="A305" s="176"/>
      <c r="B305" s="141"/>
      <c r="C305" s="142"/>
      <c r="D305" s="142"/>
      <c r="E305" s="142"/>
      <c r="F305" s="142"/>
      <c r="G305" s="142"/>
    </row>
    <row r="306" spans="1:7" s="177" customFormat="1">
      <c r="A306" s="176"/>
      <c r="B306" s="141"/>
      <c r="C306" s="142"/>
      <c r="D306" s="142"/>
      <c r="E306" s="142"/>
      <c r="F306" s="142"/>
      <c r="G306" s="142"/>
    </row>
    <row r="307" spans="1:7" s="177" customFormat="1">
      <c r="A307" s="176"/>
      <c r="B307" s="141"/>
      <c r="C307" s="142"/>
      <c r="D307" s="142"/>
      <c r="E307" s="142"/>
      <c r="F307" s="142"/>
      <c r="G307" s="142"/>
    </row>
    <row r="308" spans="1:7" s="177" customFormat="1">
      <c r="A308" s="176"/>
      <c r="B308" s="141"/>
      <c r="C308" s="142"/>
      <c r="D308" s="142"/>
      <c r="E308" s="142"/>
      <c r="F308" s="142"/>
      <c r="G308" s="142"/>
    </row>
    <row r="309" spans="1:7" s="177" customFormat="1">
      <c r="A309" s="176"/>
      <c r="B309" s="141"/>
      <c r="C309" s="142"/>
      <c r="D309" s="142"/>
      <c r="E309" s="142"/>
      <c r="F309" s="142"/>
      <c r="G309" s="142"/>
    </row>
    <row r="310" spans="1:7" s="177" customFormat="1">
      <c r="A310" s="176"/>
      <c r="B310" s="141"/>
      <c r="C310" s="142"/>
      <c r="D310" s="142"/>
      <c r="E310" s="142"/>
      <c r="F310" s="142"/>
      <c r="G310" s="142"/>
    </row>
    <row r="311" spans="1:7" s="177" customFormat="1">
      <c r="A311" s="176"/>
      <c r="B311" s="141"/>
      <c r="C311" s="142"/>
      <c r="D311" s="142"/>
      <c r="E311" s="142"/>
      <c r="F311" s="142"/>
      <c r="G311" s="142"/>
    </row>
    <row r="312" spans="1:7" s="177" customFormat="1">
      <c r="A312" s="176"/>
      <c r="B312" s="141"/>
      <c r="C312" s="142"/>
      <c r="D312" s="142"/>
      <c r="E312" s="142"/>
      <c r="F312" s="142"/>
      <c r="G312" s="142"/>
    </row>
    <row r="313" spans="1:7" s="177" customFormat="1">
      <c r="A313" s="176"/>
      <c r="B313" s="141"/>
      <c r="C313" s="142"/>
      <c r="D313" s="142"/>
      <c r="E313" s="142"/>
      <c r="F313" s="142"/>
      <c r="G313" s="142"/>
    </row>
    <row r="314" spans="1:7" s="177" customFormat="1">
      <c r="A314" s="176"/>
      <c r="B314" s="141"/>
      <c r="C314" s="142"/>
      <c r="D314" s="142"/>
      <c r="E314" s="142"/>
      <c r="F314" s="142"/>
      <c r="G314" s="142"/>
    </row>
    <row r="315" spans="1:7" s="177" customFormat="1">
      <c r="A315" s="176"/>
      <c r="B315" s="141"/>
      <c r="C315" s="142"/>
      <c r="D315" s="142"/>
      <c r="E315" s="142"/>
      <c r="F315" s="142"/>
      <c r="G315" s="142"/>
    </row>
    <row r="316" spans="1:7" s="177" customFormat="1">
      <c r="A316" s="176"/>
      <c r="B316" s="141"/>
      <c r="C316" s="142"/>
      <c r="D316" s="142"/>
      <c r="E316" s="142"/>
      <c r="F316" s="142"/>
      <c r="G316" s="142"/>
    </row>
    <row r="317" spans="1:7" s="177" customFormat="1">
      <c r="A317" s="176"/>
      <c r="B317" s="141"/>
      <c r="C317" s="142"/>
      <c r="D317" s="142"/>
      <c r="E317" s="142"/>
      <c r="F317" s="142"/>
      <c r="G317" s="142"/>
    </row>
    <row r="318" spans="1:7" s="177" customFormat="1">
      <c r="A318" s="176"/>
      <c r="B318" s="141"/>
      <c r="C318" s="142"/>
      <c r="D318" s="142"/>
      <c r="E318" s="142"/>
      <c r="F318" s="142"/>
      <c r="G318" s="142"/>
    </row>
    <row r="319" spans="1:7" s="177" customFormat="1">
      <c r="A319" s="176"/>
      <c r="B319" s="141"/>
      <c r="C319" s="142"/>
      <c r="D319" s="142"/>
      <c r="E319" s="142"/>
      <c r="F319" s="142"/>
      <c r="G319" s="142"/>
    </row>
    <row r="320" spans="1:7" s="177" customFormat="1">
      <c r="A320" s="176"/>
      <c r="B320" s="141"/>
      <c r="C320" s="142"/>
      <c r="D320" s="142"/>
      <c r="E320" s="142"/>
      <c r="F320" s="142"/>
      <c r="G320" s="142"/>
    </row>
    <row r="321" spans="1:7" s="177" customFormat="1">
      <c r="A321" s="176"/>
      <c r="B321" s="141"/>
      <c r="C321" s="142"/>
      <c r="D321" s="142"/>
      <c r="E321" s="142"/>
      <c r="F321" s="142"/>
      <c r="G321" s="142"/>
    </row>
    <row r="322" spans="1:7" s="177" customFormat="1">
      <c r="A322" s="176"/>
      <c r="B322" s="141"/>
      <c r="C322" s="142"/>
      <c r="D322" s="142"/>
      <c r="E322" s="142"/>
      <c r="F322" s="142"/>
      <c r="G322" s="142"/>
    </row>
    <row r="323" spans="1:7" s="177" customFormat="1">
      <c r="A323" s="176"/>
      <c r="B323" s="141"/>
      <c r="C323" s="142"/>
      <c r="D323" s="142"/>
      <c r="E323" s="142"/>
      <c r="F323" s="142"/>
      <c r="G323" s="142"/>
    </row>
    <row r="324" spans="1:7" s="177" customFormat="1">
      <c r="A324" s="176"/>
      <c r="B324" s="141"/>
      <c r="C324" s="142"/>
      <c r="D324" s="142"/>
      <c r="E324" s="142"/>
      <c r="F324" s="142"/>
      <c r="G324" s="142"/>
    </row>
    <row r="325" spans="1:7" s="177" customFormat="1">
      <c r="A325" s="176"/>
      <c r="B325" s="141"/>
      <c r="C325" s="142"/>
      <c r="D325" s="142"/>
      <c r="E325" s="142"/>
      <c r="F325" s="142"/>
      <c r="G325" s="142"/>
    </row>
    <row r="326" spans="1:7" s="177" customFormat="1">
      <c r="A326" s="176"/>
      <c r="B326" s="141"/>
      <c r="C326" s="142"/>
      <c r="D326" s="142"/>
      <c r="E326" s="142"/>
      <c r="F326" s="142"/>
      <c r="G326" s="142"/>
    </row>
    <row r="327" spans="1:7" s="177" customFormat="1">
      <c r="A327" s="176"/>
      <c r="B327" s="141"/>
      <c r="C327" s="142"/>
      <c r="D327" s="142"/>
      <c r="E327" s="142"/>
      <c r="F327" s="142"/>
      <c r="G327" s="142"/>
    </row>
    <row r="328" spans="1:7" s="177" customFormat="1">
      <c r="A328" s="176"/>
      <c r="B328" s="141"/>
      <c r="C328" s="142"/>
      <c r="D328" s="142"/>
      <c r="E328" s="142"/>
      <c r="F328" s="142"/>
      <c r="G328" s="142"/>
    </row>
    <row r="329" spans="1:7" s="177" customFormat="1">
      <c r="A329" s="176"/>
      <c r="B329" s="141"/>
      <c r="C329" s="142"/>
      <c r="D329" s="142"/>
      <c r="E329" s="142"/>
      <c r="F329" s="142"/>
      <c r="G329" s="142"/>
    </row>
    <row r="330" spans="1:7" s="177" customFormat="1">
      <c r="A330" s="176"/>
      <c r="B330" s="141"/>
      <c r="C330" s="142"/>
      <c r="D330" s="142"/>
      <c r="E330" s="142"/>
      <c r="F330" s="142"/>
      <c r="G330" s="142"/>
    </row>
    <row r="331" spans="1:7" s="177" customFormat="1">
      <c r="A331" s="176"/>
      <c r="B331" s="141"/>
      <c r="C331" s="142"/>
      <c r="D331" s="142"/>
      <c r="E331" s="142"/>
      <c r="F331" s="142"/>
      <c r="G331" s="142"/>
    </row>
    <row r="332" spans="1:7" s="177" customFormat="1">
      <c r="A332" s="176"/>
      <c r="B332" s="141"/>
      <c r="C332" s="142"/>
      <c r="D332" s="142"/>
      <c r="E332" s="142"/>
      <c r="F332" s="142"/>
      <c r="G332" s="142"/>
    </row>
    <row r="333" spans="1:7" s="177" customFormat="1">
      <c r="A333" s="176"/>
      <c r="B333" s="141"/>
      <c r="C333" s="142"/>
      <c r="D333" s="142"/>
      <c r="E333" s="142"/>
      <c r="F333" s="142"/>
      <c r="G333" s="142"/>
    </row>
    <row r="334" spans="1:7" s="177" customFormat="1">
      <c r="A334" s="176"/>
      <c r="B334" s="141"/>
      <c r="C334" s="142"/>
      <c r="D334" s="142"/>
      <c r="E334" s="142"/>
      <c r="F334" s="142"/>
      <c r="G334" s="142"/>
    </row>
    <row r="335" spans="1:7" s="177" customFormat="1">
      <c r="A335" s="176"/>
      <c r="B335" s="141"/>
      <c r="C335" s="142"/>
      <c r="D335" s="142"/>
      <c r="E335" s="142"/>
      <c r="F335" s="142"/>
      <c r="G335" s="142"/>
    </row>
    <row r="336" spans="1:7" s="177" customFormat="1">
      <c r="A336" s="176"/>
      <c r="B336" s="141"/>
      <c r="C336" s="142"/>
      <c r="D336" s="142"/>
      <c r="E336" s="142"/>
      <c r="F336" s="142"/>
      <c r="G336" s="142"/>
    </row>
    <row r="337" spans="1:7" s="177" customFormat="1">
      <c r="A337" s="176"/>
      <c r="B337" s="141"/>
      <c r="C337" s="142"/>
      <c r="D337" s="142"/>
      <c r="E337" s="142"/>
      <c r="F337" s="142"/>
      <c r="G337" s="142"/>
    </row>
    <row r="338" spans="1:7" s="177" customFormat="1">
      <c r="A338" s="176"/>
      <c r="B338" s="141"/>
      <c r="C338" s="142"/>
      <c r="D338" s="142"/>
      <c r="E338" s="142"/>
      <c r="F338" s="142"/>
      <c r="G338" s="142"/>
    </row>
    <row r="339" spans="1:7" s="177" customFormat="1">
      <c r="A339" s="176"/>
      <c r="B339" s="141"/>
      <c r="C339" s="142"/>
      <c r="D339" s="142"/>
      <c r="E339" s="142"/>
      <c r="F339" s="142"/>
      <c r="G339" s="142"/>
    </row>
    <row r="340" spans="1:7" s="177" customFormat="1">
      <c r="A340" s="176"/>
      <c r="B340" s="141"/>
      <c r="C340" s="142"/>
      <c r="D340" s="142"/>
      <c r="E340" s="142"/>
      <c r="F340" s="142"/>
      <c r="G340" s="142"/>
    </row>
    <row r="341" spans="1:7" s="177" customFormat="1">
      <c r="A341" s="176"/>
      <c r="B341" s="141"/>
      <c r="C341" s="142"/>
      <c r="D341" s="142"/>
      <c r="E341" s="142"/>
      <c r="F341" s="142"/>
      <c r="G341" s="142"/>
    </row>
    <row r="342" spans="1:7" s="177" customFormat="1">
      <c r="A342" s="176"/>
      <c r="B342" s="141"/>
      <c r="C342" s="142"/>
      <c r="D342" s="142"/>
      <c r="E342" s="142"/>
      <c r="F342" s="142"/>
      <c r="G342" s="142"/>
    </row>
    <row r="343" spans="1:7" s="177" customFormat="1">
      <c r="A343" s="176"/>
      <c r="B343" s="141"/>
      <c r="C343" s="142"/>
      <c r="D343" s="142"/>
      <c r="E343" s="142"/>
      <c r="F343" s="142"/>
      <c r="G343" s="142"/>
    </row>
    <row r="344" spans="1:7" s="177" customFormat="1">
      <c r="A344" s="176"/>
      <c r="B344" s="141"/>
      <c r="C344" s="142"/>
      <c r="D344" s="142"/>
      <c r="E344" s="142"/>
      <c r="F344" s="142"/>
      <c r="G344" s="142"/>
    </row>
    <row r="345" spans="1:7" s="177" customFormat="1">
      <c r="A345" s="176"/>
      <c r="B345" s="141"/>
      <c r="C345" s="142"/>
      <c r="D345" s="142"/>
      <c r="E345" s="142"/>
      <c r="F345" s="142"/>
      <c r="G345" s="142"/>
    </row>
    <row r="346" spans="1:7" s="177" customFormat="1">
      <c r="A346" s="176"/>
      <c r="B346" s="141"/>
      <c r="C346" s="142"/>
      <c r="D346" s="142"/>
      <c r="E346" s="142"/>
      <c r="F346" s="142"/>
      <c r="G346" s="142"/>
    </row>
    <row r="347" spans="1:7" s="177" customFormat="1">
      <c r="A347" s="176"/>
      <c r="B347" s="141"/>
      <c r="C347" s="142"/>
      <c r="D347" s="142"/>
      <c r="E347" s="142"/>
      <c r="F347" s="142"/>
      <c r="G347" s="142"/>
    </row>
    <row r="348" spans="1:7" s="177" customFormat="1">
      <c r="A348" s="176"/>
      <c r="B348" s="141"/>
      <c r="C348" s="142"/>
      <c r="D348" s="142"/>
      <c r="E348" s="142"/>
      <c r="F348" s="142"/>
      <c r="G348" s="142"/>
    </row>
    <row r="349" spans="1:7" s="177" customFormat="1">
      <c r="A349" s="176"/>
      <c r="B349" s="141"/>
      <c r="C349" s="142"/>
      <c r="D349" s="142"/>
      <c r="E349" s="142"/>
      <c r="F349" s="142"/>
      <c r="G349" s="142"/>
    </row>
    <row r="350" spans="1:7" s="177" customFormat="1">
      <c r="A350" s="176"/>
      <c r="B350" s="141"/>
      <c r="C350" s="142"/>
      <c r="D350" s="142"/>
      <c r="E350" s="142"/>
      <c r="F350" s="142"/>
      <c r="G350" s="142"/>
    </row>
    <row r="351" spans="1:7" s="177" customFormat="1">
      <c r="A351" s="176"/>
      <c r="B351" s="141"/>
      <c r="C351" s="142"/>
      <c r="D351" s="142"/>
      <c r="E351" s="142"/>
      <c r="F351" s="142"/>
      <c r="G351" s="142"/>
    </row>
    <row r="352" spans="1:7" s="177" customFormat="1">
      <c r="A352" s="176"/>
      <c r="B352" s="141"/>
      <c r="C352" s="142"/>
      <c r="D352" s="142"/>
      <c r="E352" s="142"/>
      <c r="F352" s="142"/>
      <c r="G352" s="142"/>
    </row>
    <row r="353" spans="1:7" s="177" customFormat="1">
      <c r="A353" s="176"/>
      <c r="B353" s="141"/>
      <c r="C353" s="142"/>
      <c r="D353" s="142"/>
      <c r="E353" s="142"/>
      <c r="F353" s="142"/>
      <c r="G353" s="142"/>
    </row>
    <row r="354" spans="1:7" s="177" customFormat="1">
      <c r="A354" s="176"/>
      <c r="B354" s="141"/>
      <c r="C354" s="142"/>
      <c r="D354" s="142"/>
      <c r="E354" s="142"/>
      <c r="F354" s="142"/>
      <c r="G354" s="142"/>
    </row>
    <row r="355" spans="1:7" s="177" customFormat="1">
      <c r="A355" s="176"/>
      <c r="B355" s="141"/>
      <c r="C355" s="142"/>
      <c r="D355" s="142"/>
      <c r="E355" s="142"/>
      <c r="F355" s="142"/>
      <c r="G355" s="142"/>
    </row>
    <row r="356" spans="1:7" s="177" customFormat="1">
      <c r="A356" s="176"/>
      <c r="B356" s="141"/>
      <c r="C356" s="142"/>
      <c r="D356" s="142"/>
      <c r="E356" s="142"/>
      <c r="F356" s="142"/>
      <c r="G356" s="142"/>
    </row>
    <row r="357" spans="1:7" s="177" customFormat="1">
      <c r="A357" s="176"/>
      <c r="B357" s="141"/>
      <c r="C357" s="142"/>
      <c r="D357" s="142"/>
      <c r="E357" s="142"/>
      <c r="F357" s="142"/>
      <c r="G357" s="142"/>
    </row>
    <row r="358" spans="1:7" s="177" customFormat="1">
      <c r="A358" s="176"/>
      <c r="B358" s="141"/>
      <c r="C358" s="142"/>
      <c r="D358" s="142"/>
      <c r="E358" s="142"/>
      <c r="F358" s="142"/>
      <c r="G358" s="142"/>
    </row>
    <row r="359" spans="1:7" s="177" customFormat="1">
      <c r="A359" s="176"/>
      <c r="B359" s="141"/>
      <c r="C359" s="142"/>
      <c r="D359" s="142"/>
      <c r="E359" s="142"/>
      <c r="F359" s="142"/>
      <c r="G359" s="142"/>
    </row>
    <row r="360" spans="1:7" s="177" customFormat="1">
      <c r="A360" s="176"/>
      <c r="B360" s="141"/>
      <c r="C360" s="142"/>
      <c r="D360" s="142"/>
      <c r="E360" s="142"/>
      <c r="F360" s="142"/>
      <c r="G360" s="142"/>
    </row>
    <row r="361" spans="1:7" s="177" customFormat="1">
      <c r="A361" s="176"/>
      <c r="B361" s="141"/>
      <c r="C361" s="142"/>
      <c r="D361" s="142"/>
      <c r="E361" s="142"/>
      <c r="F361" s="142"/>
      <c r="G361" s="142"/>
    </row>
    <row r="362" spans="1:7" s="177" customFormat="1">
      <c r="A362" s="176"/>
      <c r="B362" s="141"/>
      <c r="C362" s="142"/>
      <c r="D362" s="142"/>
      <c r="E362" s="142"/>
      <c r="F362" s="142"/>
      <c r="G362" s="142"/>
    </row>
    <row r="363" spans="1:7" s="177" customFormat="1">
      <c r="A363" s="176"/>
      <c r="B363" s="141"/>
      <c r="C363" s="142"/>
      <c r="D363" s="142"/>
      <c r="E363" s="142"/>
      <c r="F363" s="142"/>
      <c r="G363" s="142"/>
    </row>
    <row r="364" spans="1:7" s="177" customFormat="1">
      <c r="A364" s="176"/>
      <c r="B364" s="141"/>
      <c r="C364" s="142"/>
      <c r="D364" s="142"/>
      <c r="E364" s="142"/>
      <c r="F364" s="142"/>
      <c r="G364" s="142"/>
    </row>
    <row r="365" spans="1:7" s="177" customFormat="1">
      <c r="A365" s="176"/>
      <c r="B365" s="141"/>
      <c r="C365" s="142"/>
      <c r="D365" s="142"/>
      <c r="E365" s="142"/>
      <c r="F365" s="142"/>
      <c r="G365" s="142"/>
    </row>
    <row r="366" spans="1:7" s="177" customFormat="1">
      <c r="A366" s="176"/>
      <c r="B366" s="141"/>
      <c r="C366" s="142"/>
      <c r="D366" s="142"/>
      <c r="E366" s="142"/>
      <c r="F366" s="142"/>
      <c r="G366" s="142"/>
    </row>
    <row r="367" spans="1:7" s="177" customFormat="1">
      <c r="A367" s="176"/>
      <c r="B367" s="141"/>
      <c r="C367" s="142"/>
      <c r="D367" s="142"/>
      <c r="E367" s="142"/>
      <c r="F367" s="142"/>
      <c r="G367" s="142"/>
    </row>
    <row r="368" spans="1:7" s="177" customFormat="1">
      <c r="A368" s="176"/>
      <c r="B368" s="141"/>
      <c r="C368" s="142"/>
      <c r="D368" s="142"/>
      <c r="E368" s="142"/>
      <c r="F368" s="142"/>
      <c r="G368" s="142"/>
    </row>
    <row r="369" spans="1:7" s="177" customFormat="1">
      <c r="A369" s="176"/>
      <c r="B369" s="141"/>
      <c r="C369" s="142"/>
      <c r="D369" s="142"/>
      <c r="E369" s="142"/>
      <c r="F369" s="142"/>
      <c r="G369" s="142"/>
    </row>
    <row r="370" spans="1:7" s="177" customFormat="1">
      <c r="A370" s="176"/>
      <c r="B370" s="141"/>
      <c r="C370" s="142"/>
      <c r="D370" s="142"/>
      <c r="E370" s="142"/>
      <c r="F370" s="142"/>
      <c r="G370" s="142"/>
    </row>
    <row r="371" spans="1:7" s="177" customFormat="1">
      <c r="A371" s="176"/>
      <c r="B371" s="141"/>
      <c r="C371" s="142"/>
      <c r="D371" s="142"/>
      <c r="E371" s="142"/>
      <c r="F371" s="142"/>
      <c r="G371" s="142"/>
    </row>
    <row r="372" spans="1:7" s="177" customFormat="1">
      <c r="A372" s="176"/>
      <c r="B372" s="141"/>
      <c r="C372" s="142"/>
      <c r="D372" s="142"/>
      <c r="E372" s="142"/>
      <c r="F372" s="142"/>
      <c r="G372" s="142"/>
    </row>
    <row r="373" spans="1:7" s="177" customFormat="1">
      <c r="A373" s="176"/>
      <c r="B373" s="141"/>
      <c r="C373" s="142"/>
      <c r="D373" s="142"/>
      <c r="E373" s="142"/>
      <c r="F373" s="142"/>
      <c r="G373" s="142"/>
    </row>
    <row r="374" spans="1:7" s="177" customFormat="1">
      <c r="A374" s="176"/>
      <c r="B374" s="141"/>
      <c r="C374" s="142"/>
      <c r="D374" s="142"/>
      <c r="E374" s="142"/>
      <c r="F374" s="142"/>
      <c r="G374" s="142"/>
    </row>
    <row r="375" spans="1:7" s="177" customFormat="1">
      <c r="A375" s="176"/>
      <c r="B375" s="141"/>
      <c r="C375" s="142"/>
      <c r="D375" s="142"/>
      <c r="E375" s="142"/>
      <c r="F375" s="142"/>
      <c r="G375" s="142"/>
    </row>
    <row r="376" spans="1:7" s="177" customFormat="1">
      <c r="A376" s="176"/>
      <c r="B376" s="141"/>
      <c r="C376" s="142"/>
      <c r="D376" s="142"/>
      <c r="E376" s="142"/>
      <c r="F376" s="142"/>
      <c r="G376" s="142"/>
    </row>
    <row r="377" spans="1:7" s="177" customFormat="1">
      <c r="A377" s="176"/>
      <c r="B377" s="141"/>
      <c r="C377" s="142"/>
      <c r="D377" s="142"/>
      <c r="E377" s="142"/>
      <c r="F377" s="142"/>
      <c r="G377" s="142"/>
    </row>
    <row r="378" spans="1:7" s="177" customFormat="1">
      <c r="A378" s="176"/>
      <c r="B378" s="141"/>
      <c r="C378" s="142"/>
      <c r="D378" s="142"/>
      <c r="E378" s="142"/>
      <c r="F378" s="142"/>
      <c r="G378" s="142"/>
    </row>
    <row r="379" spans="1:7" s="177" customFormat="1">
      <c r="A379" s="176"/>
      <c r="B379" s="141"/>
      <c r="C379" s="142"/>
      <c r="D379" s="142"/>
      <c r="E379" s="142"/>
      <c r="F379" s="142"/>
      <c r="G379" s="142"/>
    </row>
    <row r="380" spans="1:7" s="177" customFormat="1">
      <c r="A380" s="176"/>
      <c r="B380" s="141"/>
      <c r="C380" s="142"/>
      <c r="D380" s="142"/>
      <c r="E380" s="142"/>
      <c r="F380" s="142"/>
      <c r="G380" s="142"/>
    </row>
    <row r="381" spans="1:7" s="177" customFormat="1">
      <c r="A381" s="176"/>
      <c r="B381" s="141"/>
      <c r="C381" s="142"/>
      <c r="D381" s="142"/>
      <c r="E381" s="142"/>
      <c r="F381" s="142"/>
      <c r="G381" s="142"/>
    </row>
    <row r="382" spans="1:7" s="177" customFormat="1">
      <c r="A382" s="176"/>
      <c r="B382" s="141"/>
      <c r="C382" s="142"/>
      <c r="D382" s="142"/>
      <c r="E382" s="142"/>
      <c r="F382" s="142"/>
      <c r="G382" s="142"/>
    </row>
    <row r="383" spans="1:7" s="177" customFormat="1">
      <c r="A383" s="176"/>
      <c r="B383" s="141"/>
      <c r="C383" s="142"/>
      <c r="D383" s="142"/>
      <c r="E383" s="142"/>
      <c r="F383" s="142"/>
      <c r="G383" s="142"/>
    </row>
    <row r="384" spans="1:7" s="177" customFormat="1">
      <c r="A384" s="176"/>
      <c r="B384" s="141"/>
      <c r="C384" s="142"/>
      <c r="D384" s="142"/>
      <c r="E384" s="142"/>
      <c r="F384" s="142"/>
      <c r="G384" s="142"/>
    </row>
    <row r="385" spans="1:7" s="177" customFormat="1">
      <c r="A385" s="176"/>
      <c r="B385" s="141"/>
      <c r="C385" s="142"/>
      <c r="D385" s="142"/>
      <c r="E385" s="142"/>
      <c r="F385" s="142"/>
      <c r="G385" s="142"/>
    </row>
    <row r="386" spans="1:7" s="177" customFormat="1">
      <c r="A386" s="176"/>
      <c r="B386" s="141"/>
      <c r="C386" s="142"/>
      <c r="D386" s="142"/>
      <c r="E386" s="142"/>
      <c r="F386" s="142"/>
      <c r="G386" s="142"/>
    </row>
    <row r="387" spans="1:7" s="177" customFormat="1">
      <c r="A387" s="176"/>
      <c r="B387" s="141"/>
      <c r="C387" s="142"/>
      <c r="D387" s="142"/>
      <c r="E387" s="142"/>
      <c r="F387" s="142"/>
      <c r="G387" s="142"/>
    </row>
    <row r="388" spans="1:7" s="177" customFormat="1">
      <c r="A388" s="176"/>
      <c r="B388" s="141"/>
      <c r="C388" s="142"/>
      <c r="D388" s="142"/>
      <c r="E388" s="142"/>
      <c r="F388" s="142"/>
      <c r="G388" s="142"/>
    </row>
    <row r="389" spans="1:7" s="177" customFormat="1">
      <c r="A389" s="176"/>
      <c r="B389" s="141"/>
      <c r="C389" s="142"/>
      <c r="D389" s="142"/>
      <c r="E389" s="142"/>
      <c r="F389" s="142"/>
      <c r="G389" s="142"/>
    </row>
    <row r="390" spans="1:7" s="177" customFormat="1">
      <c r="A390" s="176"/>
      <c r="B390" s="141"/>
      <c r="C390" s="142"/>
      <c r="D390" s="142"/>
      <c r="E390" s="142"/>
      <c r="F390" s="142"/>
      <c r="G390" s="142"/>
    </row>
    <row r="391" spans="1:7" s="177" customFormat="1">
      <c r="A391" s="176"/>
      <c r="B391" s="141"/>
      <c r="C391" s="142"/>
      <c r="D391" s="142"/>
      <c r="E391" s="142"/>
      <c r="F391" s="142"/>
      <c r="G391" s="142"/>
    </row>
    <row r="392" spans="1:7" s="177" customFormat="1">
      <c r="A392" s="176"/>
      <c r="B392" s="141"/>
      <c r="C392" s="142"/>
      <c r="D392" s="142"/>
      <c r="E392" s="142"/>
      <c r="F392" s="142"/>
      <c r="G392" s="142"/>
    </row>
    <row r="393" spans="1:7" s="177" customFormat="1">
      <c r="A393" s="176"/>
      <c r="B393" s="141"/>
      <c r="C393" s="142"/>
      <c r="D393" s="142"/>
      <c r="E393" s="142"/>
      <c r="F393" s="142"/>
      <c r="G393" s="142"/>
    </row>
    <row r="394" spans="1:7" s="177" customFormat="1">
      <c r="A394" s="176"/>
      <c r="B394" s="141"/>
      <c r="C394" s="142"/>
      <c r="D394" s="142"/>
      <c r="E394" s="142"/>
      <c r="F394" s="142"/>
      <c r="G394" s="142"/>
    </row>
    <row r="395" spans="1:7" s="177" customFormat="1">
      <c r="A395" s="176"/>
      <c r="B395" s="141"/>
      <c r="C395" s="142"/>
      <c r="D395" s="142"/>
      <c r="E395" s="142"/>
      <c r="F395" s="142"/>
      <c r="G395" s="142"/>
    </row>
    <row r="396" spans="1:7" s="177" customFormat="1">
      <c r="A396" s="176"/>
      <c r="B396" s="141"/>
      <c r="C396" s="142"/>
      <c r="D396" s="142"/>
      <c r="E396" s="142"/>
      <c r="F396" s="142"/>
      <c r="G396" s="142"/>
    </row>
    <row r="397" spans="1:7" s="177" customFormat="1">
      <c r="A397" s="176"/>
      <c r="B397" s="141"/>
      <c r="C397" s="142"/>
      <c r="D397" s="142"/>
      <c r="E397" s="142"/>
      <c r="F397" s="142"/>
      <c r="G397" s="142"/>
    </row>
    <row r="398" spans="1:7" s="177" customFormat="1">
      <c r="A398" s="176"/>
      <c r="B398" s="141"/>
      <c r="C398" s="142"/>
      <c r="D398" s="142"/>
      <c r="E398" s="142"/>
      <c r="F398" s="142"/>
      <c r="G398" s="142"/>
    </row>
    <row r="399" spans="1:7" s="177" customFormat="1">
      <c r="A399" s="176"/>
      <c r="B399" s="141"/>
      <c r="C399" s="142"/>
      <c r="D399" s="142"/>
      <c r="E399" s="142"/>
      <c r="F399" s="142"/>
      <c r="G399" s="142"/>
    </row>
    <row r="400" spans="1:7" s="177" customFormat="1">
      <c r="A400" s="176"/>
      <c r="B400" s="141"/>
      <c r="C400" s="142"/>
      <c r="D400" s="142"/>
      <c r="E400" s="142"/>
      <c r="F400" s="142"/>
      <c r="G400" s="142"/>
    </row>
    <row r="401" spans="1:7" s="177" customFormat="1">
      <c r="A401" s="176"/>
      <c r="B401" s="141"/>
      <c r="C401" s="142"/>
      <c r="D401" s="142"/>
      <c r="E401" s="142"/>
      <c r="F401" s="142"/>
      <c r="G401" s="142"/>
    </row>
    <row r="402" spans="1:7" s="177" customFormat="1">
      <c r="A402" s="176"/>
      <c r="B402" s="141"/>
      <c r="C402" s="142"/>
      <c r="D402" s="142"/>
      <c r="E402" s="142"/>
      <c r="F402" s="142"/>
      <c r="G402" s="142"/>
    </row>
    <row r="403" spans="1:7" s="177" customFormat="1">
      <c r="A403" s="176"/>
      <c r="B403" s="141"/>
      <c r="C403" s="142"/>
      <c r="D403" s="142"/>
      <c r="E403" s="142"/>
      <c r="F403" s="142"/>
      <c r="G403" s="142"/>
    </row>
    <row r="404" spans="1:7" s="177" customFormat="1">
      <c r="A404" s="176"/>
      <c r="B404" s="141"/>
      <c r="C404" s="142"/>
      <c r="D404" s="142"/>
      <c r="E404" s="142"/>
      <c r="F404" s="142"/>
      <c r="G404" s="142"/>
    </row>
    <row r="405" spans="1:7" s="177" customFormat="1">
      <c r="A405" s="176"/>
      <c r="B405" s="141"/>
      <c r="C405" s="142"/>
      <c r="D405" s="142"/>
      <c r="E405" s="142"/>
      <c r="F405" s="142"/>
      <c r="G405" s="142"/>
    </row>
    <row r="406" spans="1:7" s="177" customFormat="1">
      <c r="A406" s="176"/>
      <c r="B406" s="141"/>
      <c r="C406" s="142"/>
      <c r="D406" s="142"/>
      <c r="E406" s="142"/>
      <c r="F406" s="142"/>
      <c r="G406" s="142"/>
    </row>
    <row r="407" spans="1:7" s="177" customFormat="1">
      <c r="A407" s="176"/>
      <c r="B407" s="141"/>
      <c r="C407" s="142"/>
      <c r="D407" s="142"/>
      <c r="E407" s="142"/>
      <c r="F407" s="142"/>
      <c r="G407" s="142"/>
    </row>
    <row r="408" spans="1:7" s="177" customFormat="1">
      <c r="A408" s="176"/>
      <c r="B408" s="141"/>
      <c r="C408" s="142"/>
      <c r="D408" s="142"/>
      <c r="E408" s="142"/>
      <c r="F408" s="142"/>
      <c r="G408" s="142"/>
    </row>
    <row r="409" spans="1:7" s="177" customFormat="1">
      <c r="A409" s="176"/>
      <c r="B409" s="141"/>
      <c r="C409" s="142"/>
      <c r="D409" s="142"/>
      <c r="E409" s="142"/>
      <c r="F409" s="142"/>
      <c r="G409" s="142"/>
    </row>
    <row r="410" spans="1:7" s="177" customFormat="1">
      <c r="A410" s="176"/>
      <c r="B410" s="141"/>
      <c r="C410" s="142"/>
      <c r="D410" s="142"/>
      <c r="E410" s="142"/>
      <c r="F410" s="142"/>
      <c r="G410" s="142"/>
    </row>
    <row r="411" spans="1:7" s="177" customFormat="1">
      <c r="A411" s="176"/>
      <c r="B411" s="141"/>
      <c r="C411" s="142"/>
      <c r="D411" s="142"/>
      <c r="E411" s="142"/>
      <c r="F411" s="142"/>
      <c r="G411" s="142"/>
    </row>
    <row r="412" spans="1:7" s="177" customFormat="1">
      <c r="A412" s="176"/>
      <c r="B412" s="141"/>
      <c r="C412" s="142"/>
      <c r="D412" s="142"/>
      <c r="E412" s="142"/>
      <c r="F412" s="142"/>
      <c r="G412" s="142"/>
    </row>
    <row r="413" spans="1:7" s="177" customFormat="1">
      <c r="A413" s="176"/>
      <c r="B413" s="141"/>
      <c r="C413" s="142"/>
      <c r="D413" s="142"/>
      <c r="E413" s="142"/>
      <c r="F413" s="142"/>
      <c r="G413" s="142"/>
    </row>
    <row r="414" spans="1:7" s="177" customFormat="1">
      <c r="A414" s="176"/>
      <c r="B414" s="141"/>
      <c r="C414" s="142"/>
      <c r="D414" s="142"/>
      <c r="E414" s="142"/>
      <c r="F414" s="142"/>
      <c r="G414" s="142"/>
    </row>
    <row r="415" spans="1:7" s="177" customFormat="1">
      <c r="A415" s="176"/>
      <c r="B415" s="141"/>
      <c r="C415" s="142"/>
      <c r="D415" s="142"/>
      <c r="E415" s="142"/>
      <c r="F415" s="142"/>
      <c r="G415" s="142"/>
    </row>
    <row r="416" spans="1:7" s="177" customFormat="1">
      <c r="A416" s="176"/>
      <c r="B416" s="141"/>
      <c r="C416" s="142"/>
      <c r="D416" s="142"/>
      <c r="E416" s="142"/>
      <c r="F416" s="142"/>
      <c r="G416" s="142"/>
    </row>
    <row r="417" spans="1:7" s="177" customFormat="1">
      <c r="A417" s="176"/>
      <c r="B417" s="141"/>
      <c r="C417" s="142"/>
      <c r="D417" s="142"/>
      <c r="E417" s="142"/>
      <c r="F417" s="142"/>
      <c r="G417" s="142"/>
    </row>
    <row r="418" spans="1:7" s="177" customFormat="1">
      <c r="A418" s="176"/>
      <c r="B418" s="141"/>
      <c r="C418" s="142"/>
      <c r="D418" s="142"/>
      <c r="E418" s="142"/>
      <c r="F418" s="142"/>
      <c r="G418" s="142"/>
    </row>
    <row r="419" spans="1:7" s="177" customFormat="1">
      <c r="A419" s="176"/>
      <c r="B419" s="141"/>
      <c r="C419" s="142"/>
      <c r="D419" s="142"/>
      <c r="E419" s="142"/>
      <c r="F419" s="142"/>
      <c r="G419" s="142"/>
    </row>
    <row r="420" spans="1:7" s="177" customFormat="1">
      <c r="A420" s="176"/>
      <c r="B420" s="141"/>
      <c r="C420" s="142"/>
      <c r="D420" s="142"/>
      <c r="E420" s="142"/>
      <c r="F420" s="142"/>
      <c r="G420" s="142"/>
    </row>
    <row r="421" spans="1:7" s="177" customFormat="1">
      <c r="A421" s="176"/>
      <c r="B421" s="141"/>
      <c r="C421" s="142"/>
      <c r="D421" s="142"/>
      <c r="E421" s="142"/>
      <c r="F421" s="142"/>
      <c r="G421" s="142"/>
    </row>
    <row r="422" spans="1:7" s="177" customFormat="1">
      <c r="A422" s="176"/>
      <c r="B422" s="141"/>
      <c r="C422" s="142"/>
      <c r="D422" s="142"/>
      <c r="E422" s="142"/>
      <c r="F422" s="142"/>
      <c r="G422" s="142"/>
    </row>
    <row r="423" spans="1:7" s="177" customFormat="1">
      <c r="A423" s="176"/>
      <c r="B423" s="141"/>
      <c r="C423" s="142"/>
      <c r="D423" s="142"/>
      <c r="E423" s="142"/>
      <c r="F423" s="142"/>
      <c r="G423" s="142"/>
    </row>
    <row r="424" spans="1:7" s="177" customFormat="1">
      <c r="A424" s="176"/>
      <c r="B424" s="141"/>
      <c r="C424" s="142"/>
      <c r="D424" s="142"/>
      <c r="E424" s="142"/>
      <c r="F424" s="142"/>
      <c r="G424" s="142"/>
    </row>
    <row r="425" spans="1:7" s="177" customFormat="1">
      <c r="A425" s="176"/>
      <c r="B425" s="141"/>
      <c r="C425" s="142"/>
      <c r="D425" s="142"/>
      <c r="E425" s="142"/>
      <c r="F425" s="142"/>
      <c r="G425" s="142"/>
    </row>
    <row r="426" spans="1:7" s="177" customFormat="1">
      <c r="A426" s="176"/>
      <c r="B426" s="141"/>
      <c r="C426" s="142"/>
      <c r="D426" s="142"/>
      <c r="E426" s="142"/>
      <c r="F426" s="142"/>
      <c r="G426" s="142"/>
    </row>
    <row r="427" spans="1:7" s="177" customFormat="1">
      <c r="A427" s="176"/>
      <c r="B427" s="141"/>
      <c r="C427" s="142"/>
      <c r="D427" s="142"/>
      <c r="E427" s="142"/>
      <c r="F427" s="142"/>
      <c r="G427" s="142"/>
    </row>
    <row r="428" spans="1:7" s="177" customFormat="1">
      <c r="A428" s="176"/>
      <c r="B428" s="141"/>
      <c r="C428" s="142"/>
      <c r="D428" s="142"/>
      <c r="E428" s="142"/>
      <c r="F428" s="142"/>
      <c r="G428" s="142"/>
    </row>
    <row r="429" spans="1:7" s="177" customFormat="1">
      <c r="A429" s="176"/>
      <c r="B429" s="141"/>
      <c r="C429" s="142"/>
      <c r="D429" s="142"/>
      <c r="E429" s="142"/>
      <c r="F429" s="142"/>
      <c r="G429" s="142"/>
    </row>
    <row r="430" spans="1:7" s="177" customFormat="1">
      <c r="A430" s="176"/>
      <c r="B430" s="141"/>
      <c r="C430" s="142"/>
      <c r="D430" s="142"/>
      <c r="E430" s="142"/>
      <c r="F430" s="142"/>
      <c r="G430" s="142"/>
    </row>
    <row r="431" spans="1:7" s="177" customFormat="1">
      <c r="A431" s="176"/>
      <c r="B431" s="141"/>
      <c r="C431" s="142"/>
      <c r="D431" s="142"/>
      <c r="E431" s="142"/>
      <c r="F431" s="142"/>
      <c r="G431" s="142"/>
    </row>
    <row r="432" spans="1:7" s="177" customFormat="1">
      <c r="A432" s="176"/>
      <c r="B432" s="141"/>
      <c r="C432" s="142"/>
      <c r="D432" s="142"/>
      <c r="E432" s="142"/>
      <c r="F432" s="142"/>
      <c r="G432" s="142"/>
    </row>
    <row r="433" spans="1:7" s="177" customFormat="1">
      <c r="A433" s="176"/>
      <c r="B433" s="141"/>
      <c r="C433" s="142"/>
      <c r="D433" s="142"/>
      <c r="E433" s="142"/>
      <c r="F433" s="142"/>
      <c r="G433" s="142"/>
    </row>
    <row r="434" spans="1:7" s="177" customFormat="1">
      <c r="A434" s="176"/>
      <c r="B434" s="141"/>
      <c r="C434" s="142"/>
      <c r="D434" s="142"/>
      <c r="E434" s="142"/>
      <c r="F434" s="142"/>
      <c r="G434" s="142"/>
    </row>
    <row r="435" spans="1:7" s="177" customFormat="1">
      <c r="A435" s="176"/>
      <c r="B435" s="141"/>
      <c r="C435" s="142"/>
      <c r="D435" s="142"/>
      <c r="E435" s="142"/>
      <c r="F435" s="142"/>
      <c r="G435" s="142"/>
    </row>
    <row r="436" spans="1:7" s="177" customFormat="1">
      <c r="A436" s="176"/>
      <c r="B436" s="141"/>
      <c r="C436" s="142"/>
      <c r="D436" s="142"/>
      <c r="E436" s="142"/>
      <c r="F436" s="142"/>
      <c r="G436" s="142"/>
    </row>
    <row r="437" spans="1:7" s="177" customFormat="1">
      <c r="A437" s="176"/>
      <c r="B437" s="141"/>
      <c r="C437" s="142"/>
      <c r="D437" s="142"/>
      <c r="E437" s="142"/>
      <c r="F437" s="142"/>
      <c r="G437" s="142"/>
    </row>
    <row r="438" spans="1:7" s="177" customFormat="1">
      <c r="A438" s="176"/>
      <c r="B438" s="141"/>
      <c r="C438" s="142"/>
      <c r="D438" s="142"/>
      <c r="E438" s="142"/>
      <c r="F438" s="142"/>
      <c r="G438" s="142"/>
    </row>
    <row r="439" spans="1:7" s="177" customFormat="1">
      <c r="A439" s="176"/>
      <c r="B439" s="141"/>
      <c r="C439" s="142"/>
      <c r="D439" s="142"/>
      <c r="E439" s="142"/>
      <c r="F439" s="142"/>
      <c r="G439" s="142"/>
    </row>
    <row r="440" spans="1:7" s="177" customFormat="1">
      <c r="A440" s="176"/>
      <c r="B440" s="141"/>
      <c r="C440" s="142"/>
      <c r="D440" s="142"/>
      <c r="E440" s="142"/>
      <c r="F440" s="142"/>
      <c r="G440" s="142"/>
    </row>
    <row r="441" spans="1:7" s="177" customFormat="1">
      <c r="A441" s="176"/>
      <c r="B441" s="141"/>
      <c r="C441" s="142"/>
      <c r="D441" s="142"/>
      <c r="E441" s="142"/>
      <c r="F441" s="142"/>
      <c r="G441" s="142"/>
    </row>
    <row r="442" spans="1:7" s="177" customFormat="1">
      <c r="A442" s="176"/>
      <c r="B442" s="141"/>
      <c r="C442" s="142"/>
      <c r="D442" s="142"/>
      <c r="E442" s="142"/>
      <c r="F442" s="142"/>
      <c r="G442" s="142"/>
    </row>
    <row r="443" spans="1:7" s="177" customFormat="1">
      <c r="A443" s="176"/>
      <c r="B443" s="141"/>
      <c r="C443" s="142"/>
      <c r="D443" s="142"/>
      <c r="E443" s="142"/>
      <c r="F443" s="142"/>
      <c r="G443" s="142"/>
    </row>
    <row r="444" spans="1:7" s="177" customFormat="1">
      <c r="A444" s="176"/>
      <c r="B444" s="141"/>
      <c r="C444" s="142"/>
      <c r="D444" s="142"/>
      <c r="E444" s="142"/>
      <c r="F444" s="142"/>
      <c r="G444" s="142"/>
    </row>
    <row r="445" spans="1:7" s="177" customFormat="1">
      <c r="A445" s="176"/>
      <c r="B445" s="141"/>
      <c r="C445" s="142"/>
      <c r="D445" s="142"/>
      <c r="E445" s="142"/>
      <c r="F445" s="142"/>
      <c r="G445" s="142"/>
    </row>
    <row r="446" spans="1:7" s="177" customFormat="1">
      <c r="A446" s="176"/>
      <c r="B446" s="141"/>
      <c r="C446" s="142"/>
      <c r="D446" s="142"/>
      <c r="E446" s="142"/>
      <c r="F446" s="142"/>
      <c r="G446" s="142"/>
    </row>
    <row r="447" spans="1:7" s="177" customFormat="1">
      <c r="A447" s="176"/>
      <c r="B447" s="141"/>
      <c r="C447" s="142"/>
      <c r="D447" s="142"/>
      <c r="E447" s="142"/>
      <c r="F447" s="142"/>
      <c r="G447" s="142"/>
    </row>
    <row r="448" spans="1:7" s="177" customFormat="1">
      <c r="A448" s="176"/>
      <c r="B448" s="141"/>
      <c r="C448" s="142"/>
      <c r="D448" s="142"/>
      <c r="E448" s="142"/>
      <c r="F448" s="142"/>
      <c r="G448" s="142"/>
    </row>
    <row r="449" spans="1:7" s="177" customFormat="1">
      <c r="A449" s="176"/>
      <c r="B449" s="141"/>
      <c r="C449" s="142"/>
      <c r="D449" s="142"/>
      <c r="E449" s="142"/>
      <c r="F449" s="142"/>
      <c r="G449" s="142"/>
    </row>
    <row r="450" spans="1:7" s="177" customFormat="1">
      <c r="A450" s="176"/>
      <c r="B450" s="141"/>
      <c r="C450" s="142"/>
      <c r="D450" s="142"/>
      <c r="E450" s="142"/>
      <c r="F450" s="142"/>
      <c r="G450" s="142"/>
    </row>
    <row r="451" spans="1:7" s="177" customFormat="1">
      <c r="A451" s="176"/>
      <c r="B451" s="141"/>
      <c r="C451" s="142"/>
      <c r="D451" s="142"/>
      <c r="E451" s="142"/>
      <c r="F451" s="142"/>
      <c r="G451" s="142"/>
    </row>
    <row r="452" spans="1:7" s="177" customFormat="1">
      <c r="A452" s="176"/>
      <c r="B452" s="141"/>
      <c r="C452" s="142"/>
      <c r="D452" s="142"/>
      <c r="E452" s="142"/>
      <c r="F452" s="142"/>
      <c r="G452" s="142"/>
    </row>
    <row r="453" spans="1:7" s="177" customFormat="1">
      <c r="A453" s="176"/>
      <c r="B453" s="141"/>
      <c r="C453" s="142"/>
      <c r="D453" s="142"/>
      <c r="E453" s="142"/>
      <c r="F453" s="142"/>
      <c r="G453" s="142"/>
    </row>
    <row r="454" spans="1:7" s="177" customFormat="1">
      <c r="A454" s="176"/>
      <c r="B454" s="141"/>
      <c r="C454" s="142"/>
      <c r="D454" s="142"/>
      <c r="E454" s="142"/>
      <c r="F454" s="142"/>
      <c r="G454" s="142"/>
    </row>
    <row r="455" spans="1:7" s="177" customFormat="1">
      <c r="A455" s="176"/>
      <c r="B455" s="141"/>
      <c r="C455" s="142"/>
      <c r="D455" s="142"/>
      <c r="E455" s="142"/>
      <c r="F455" s="142"/>
      <c r="G455" s="142"/>
    </row>
    <row r="456" spans="1:7" s="177" customFormat="1">
      <c r="A456" s="176"/>
      <c r="B456" s="141"/>
      <c r="C456" s="142"/>
      <c r="D456" s="142"/>
      <c r="E456" s="142"/>
      <c r="F456" s="142"/>
      <c r="G456" s="142"/>
    </row>
    <row r="457" spans="1:7" s="177" customFormat="1">
      <c r="A457" s="176"/>
      <c r="B457" s="141"/>
      <c r="C457" s="142"/>
      <c r="D457" s="142"/>
      <c r="E457" s="142"/>
      <c r="F457" s="142"/>
      <c r="G457" s="142"/>
    </row>
    <row r="458" spans="1:7" s="177" customFormat="1">
      <c r="A458" s="176"/>
      <c r="B458" s="141"/>
      <c r="C458" s="142"/>
      <c r="D458" s="142"/>
      <c r="E458" s="142"/>
      <c r="F458" s="142"/>
      <c r="G458" s="142"/>
    </row>
    <row r="459" spans="1:7" s="177" customFormat="1">
      <c r="A459" s="176"/>
      <c r="B459" s="141"/>
      <c r="C459" s="142"/>
      <c r="D459" s="142"/>
      <c r="E459" s="142"/>
      <c r="F459" s="142"/>
      <c r="G459" s="142"/>
    </row>
    <row r="460" spans="1:7" s="177" customFormat="1">
      <c r="A460" s="176"/>
      <c r="B460" s="141"/>
      <c r="C460" s="142"/>
      <c r="D460" s="142"/>
      <c r="E460" s="142"/>
      <c r="F460" s="142"/>
      <c r="G460" s="142"/>
    </row>
    <row r="461" spans="1:7" s="177" customFormat="1">
      <c r="A461" s="176"/>
      <c r="B461" s="141"/>
      <c r="C461" s="142"/>
      <c r="D461" s="142"/>
      <c r="E461" s="142"/>
      <c r="F461" s="142"/>
      <c r="G461" s="142"/>
    </row>
    <row r="462" spans="1:7" s="177" customFormat="1">
      <c r="A462" s="176"/>
      <c r="B462" s="141"/>
      <c r="C462" s="142"/>
      <c r="D462" s="142"/>
      <c r="E462" s="142"/>
      <c r="F462" s="142"/>
      <c r="G462" s="142"/>
    </row>
    <row r="463" spans="1:7" s="177" customFormat="1">
      <c r="A463" s="176"/>
      <c r="B463" s="141"/>
      <c r="C463" s="142"/>
      <c r="D463" s="142"/>
      <c r="E463" s="142"/>
      <c r="F463" s="142"/>
      <c r="G463" s="142"/>
    </row>
    <row r="464" spans="1:7" s="177" customFormat="1">
      <c r="A464" s="176"/>
      <c r="B464" s="141"/>
      <c r="C464" s="142"/>
      <c r="D464" s="142"/>
      <c r="E464" s="142"/>
      <c r="F464" s="142"/>
      <c r="G464" s="142"/>
    </row>
    <row r="465" spans="1:7" s="177" customFormat="1">
      <c r="A465" s="176"/>
      <c r="B465" s="141"/>
      <c r="C465" s="142"/>
      <c r="D465" s="142"/>
      <c r="E465" s="142"/>
      <c r="F465" s="142"/>
      <c r="G465" s="142"/>
    </row>
    <row r="466" spans="1:7" s="177" customFormat="1">
      <c r="A466" s="176"/>
      <c r="B466" s="141"/>
      <c r="C466" s="142"/>
      <c r="D466" s="142"/>
      <c r="E466" s="142"/>
      <c r="F466" s="142"/>
      <c r="G466" s="142"/>
    </row>
    <row r="467" spans="1:7" s="177" customFormat="1">
      <c r="A467" s="176"/>
      <c r="B467" s="141"/>
      <c r="C467" s="142"/>
      <c r="D467" s="142"/>
      <c r="E467" s="142"/>
      <c r="F467" s="142"/>
      <c r="G467" s="142"/>
    </row>
    <row r="468" spans="1:7" s="177" customFormat="1">
      <c r="A468" s="176"/>
      <c r="B468" s="141"/>
      <c r="C468" s="142"/>
      <c r="D468" s="142"/>
      <c r="E468" s="142"/>
      <c r="F468" s="142"/>
      <c r="G468" s="142"/>
    </row>
    <row r="469" spans="1:7" s="177" customFormat="1">
      <c r="A469" s="176"/>
      <c r="B469" s="141"/>
      <c r="C469" s="142"/>
      <c r="D469" s="142"/>
      <c r="E469" s="142"/>
      <c r="F469" s="142"/>
      <c r="G469" s="142"/>
    </row>
    <row r="470" spans="1:7" s="177" customFormat="1">
      <c r="A470" s="176"/>
      <c r="B470" s="141"/>
      <c r="C470" s="142"/>
      <c r="D470" s="142"/>
      <c r="E470" s="142"/>
      <c r="F470" s="142"/>
      <c r="G470" s="142"/>
    </row>
    <row r="471" spans="1:7" s="177" customFormat="1">
      <c r="A471" s="176"/>
      <c r="B471" s="141"/>
      <c r="C471" s="142"/>
      <c r="D471" s="142"/>
      <c r="E471" s="142"/>
      <c r="F471" s="142"/>
      <c r="G471" s="142"/>
    </row>
    <row r="472" spans="1:7" s="177" customFormat="1">
      <c r="A472" s="176"/>
      <c r="B472" s="141"/>
      <c r="C472" s="142"/>
      <c r="D472" s="142"/>
      <c r="E472" s="142"/>
      <c r="F472" s="142"/>
      <c r="G472" s="142"/>
    </row>
    <row r="473" spans="1:7" s="177" customFormat="1">
      <c r="A473" s="176"/>
      <c r="B473" s="141"/>
      <c r="C473" s="142"/>
      <c r="D473" s="142"/>
      <c r="E473" s="142"/>
      <c r="F473" s="142"/>
      <c r="G473" s="142"/>
    </row>
    <row r="474" spans="1:7" s="177" customFormat="1">
      <c r="A474" s="176"/>
      <c r="B474" s="141"/>
      <c r="C474" s="142"/>
      <c r="D474" s="142"/>
      <c r="E474" s="142"/>
      <c r="F474" s="142"/>
      <c r="G474" s="142"/>
    </row>
    <row r="475" spans="1:7" s="177" customFormat="1">
      <c r="A475" s="176"/>
      <c r="B475" s="141"/>
      <c r="C475" s="142"/>
      <c r="D475" s="142"/>
      <c r="E475" s="142"/>
      <c r="F475" s="142"/>
      <c r="G475" s="142"/>
    </row>
    <row r="476" spans="1:7" s="177" customFormat="1">
      <c r="A476" s="176"/>
      <c r="B476" s="141"/>
      <c r="C476" s="142"/>
      <c r="D476" s="142"/>
      <c r="E476" s="142"/>
      <c r="F476" s="142"/>
      <c r="G476" s="142"/>
    </row>
    <row r="477" spans="1:7" s="177" customFormat="1">
      <c r="A477" s="176"/>
      <c r="B477" s="141"/>
      <c r="C477" s="142"/>
      <c r="D477" s="142"/>
      <c r="E477" s="142"/>
      <c r="F477" s="142"/>
      <c r="G477" s="142"/>
    </row>
    <row r="478" spans="1:7" s="177" customFormat="1">
      <c r="A478" s="176"/>
      <c r="B478" s="141"/>
      <c r="C478" s="142"/>
      <c r="D478" s="142"/>
      <c r="E478" s="142"/>
      <c r="F478" s="142"/>
      <c r="G478" s="142"/>
    </row>
    <row r="479" spans="1:7" s="177" customFormat="1">
      <c r="A479" s="176"/>
      <c r="B479" s="141"/>
      <c r="C479" s="142"/>
      <c r="D479" s="142"/>
      <c r="E479" s="142"/>
      <c r="F479" s="142"/>
      <c r="G479" s="142"/>
    </row>
    <row r="480" spans="1:7" s="177" customFormat="1">
      <c r="A480" s="176"/>
      <c r="B480" s="141"/>
      <c r="C480" s="142"/>
      <c r="D480" s="142"/>
      <c r="E480" s="142"/>
      <c r="F480" s="142"/>
      <c r="G480" s="142"/>
    </row>
    <row r="481" spans="1:7" s="177" customFormat="1">
      <c r="A481" s="176"/>
      <c r="B481" s="141"/>
      <c r="C481" s="142"/>
      <c r="D481" s="142"/>
      <c r="E481" s="142"/>
      <c r="F481" s="142"/>
      <c r="G481" s="142"/>
    </row>
    <row r="482" spans="1:7" s="177" customFormat="1">
      <c r="A482" s="176"/>
      <c r="B482" s="141"/>
      <c r="C482" s="142"/>
      <c r="D482" s="142"/>
      <c r="E482" s="142"/>
      <c r="F482" s="142"/>
      <c r="G482" s="142"/>
    </row>
    <row r="483" spans="1:7" s="177" customFormat="1">
      <c r="A483" s="176"/>
      <c r="B483" s="141"/>
      <c r="C483" s="142"/>
      <c r="D483" s="142"/>
      <c r="E483" s="142"/>
      <c r="F483" s="142"/>
      <c r="G483" s="142"/>
    </row>
    <row r="484" spans="1:7" s="177" customFormat="1">
      <c r="A484" s="176"/>
      <c r="B484" s="141"/>
      <c r="C484" s="142"/>
      <c r="D484" s="142"/>
      <c r="E484" s="142"/>
      <c r="F484" s="142"/>
      <c r="G484" s="142"/>
    </row>
    <row r="485" spans="1:7" s="177" customFormat="1">
      <c r="A485" s="176"/>
      <c r="B485" s="141"/>
      <c r="C485" s="142"/>
      <c r="D485" s="142"/>
      <c r="E485" s="142"/>
      <c r="F485" s="142"/>
      <c r="G485" s="142"/>
    </row>
    <row r="486" spans="1:7" s="177" customFormat="1">
      <c r="A486" s="176"/>
      <c r="B486" s="141"/>
      <c r="C486" s="142"/>
      <c r="D486" s="142"/>
      <c r="E486" s="142"/>
      <c r="F486" s="142"/>
      <c r="G486" s="142"/>
    </row>
    <row r="487" spans="1:7" s="177" customFormat="1">
      <c r="A487" s="176"/>
      <c r="B487" s="141"/>
      <c r="C487" s="142"/>
      <c r="D487" s="142"/>
      <c r="E487" s="142"/>
      <c r="F487" s="142"/>
      <c r="G487" s="142"/>
    </row>
    <row r="488" spans="1:7" s="177" customFormat="1">
      <c r="A488" s="176"/>
      <c r="B488" s="141"/>
      <c r="C488" s="142"/>
      <c r="D488" s="142"/>
      <c r="E488" s="142"/>
      <c r="F488" s="142"/>
      <c r="G488" s="142"/>
    </row>
    <row r="489" spans="1:7" s="177" customFormat="1">
      <c r="A489" s="176"/>
      <c r="B489" s="141"/>
      <c r="C489" s="142"/>
      <c r="D489" s="142"/>
      <c r="E489" s="142"/>
      <c r="F489" s="142"/>
      <c r="G489" s="142"/>
    </row>
    <row r="490" spans="1:7" s="177" customFormat="1">
      <c r="A490" s="176"/>
      <c r="B490" s="141"/>
      <c r="C490" s="142"/>
      <c r="D490" s="142"/>
      <c r="E490" s="142"/>
      <c r="F490" s="142"/>
      <c r="G490" s="142"/>
    </row>
    <row r="491" spans="1:7" s="177" customFormat="1">
      <c r="A491" s="176"/>
      <c r="B491" s="141"/>
      <c r="C491" s="142"/>
      <c r="D491" s="142"/>
      <c r="E491" s="142"/>
      <c r="F491" s="142"/>
      <c r="G491" s="142"/>
    </row>
    <row r="492" spans="1:7" s="177" customFormat="1">
      <c r="A492" s="176"/>
      <c r="B492" s="141"/>
      <c r="C492" s="142"/>
      <c r="D492" s="142"/>
      <c r="E492" s="142"/>
      <c r="F492" s="142"/>
      <c r="G492" s="142"/>
    </row>
    <row r="493" spans="1:7" s="177" customFormat="1">
      <c r="A493" s="176"/>
      <c r="B493" s="141"/>
      <c r="C493" s="142"/>
      <c r="D493" s="142"/>
      <c r="E493" s="142"/>
      <c r="F493" s="142"/>
      <c r="G493" s="142"/>
    </row>
    <row r="494" spans="1:7" s="177" customFormat="1">
      <c r="A494" s="176"/>
      <c r="B494" s="141"/>
      <c r="C494" s="142"/>
      <c r="D494" s="142"/>
      <c r="E494" s="142"/>
      <c r="F494" s="142"/>
      <c r="G494" s="142"/>
    </row>
    <row r="495" spans="1:7" s="177" customFormat="1">
      <c r="A495" s="176"/>
      <c r="B495" s="141"/>
      <c r="C495" s="142"/>
      <c r="D495" s="142"/>
      <c r="E495" s="142"/>
      <c r="F495" s="142"/>
      <c r="G495" s="142"/>
    </row>
    <row r="496" spans="1:7" s="177" customFormat="1">
      <c r="A496" s="176"/>
      <c r="B496" s="141"/>
      <c r="C496" s="142"/>
      <c r="D496" s="142"/>
      <c r="E496" s="142"/>
      <c r="F496" s="142"/>
      <c r="G496" s="142"/>
    </row>
    <row r="497" spans="1:7" s="177" customFormat="1">
      <c r="A497" s="176"/>
      <c r="B497" s="141"/>
      <c r="C497" s="142"/>
      <c r="D497" s="142"/>
      <c r="E497" s="142"/>
      <c r="F497" s="142"/>
      <c r="G497" s="142"/>
    </row>
    <row r="498" spans="1:7" s="177" customFormat="1">
      <c r="A498" s="176"/>
      <c r="B498" s="141"/>
      <c r="C498" s="142"/>
      <c r="D498" s="142"/>
      <c r="E498" s="142"/>
      <c r="F498" s="142"/>
      <c r="G498" s="142"/>
    </row>
    <row r="499" spans="1:7" s="177" customFormat="1">
      <c r="A499" s="176"/>
      <c r="B499" s="141"/>
      <c r="C499" s="142"/>
      <c r="D499" s="142"/>
      <c r="E499" s="142"/>
      <c r="F499" s="142"/>
      <c r="G499" s="142"/>
    </row>
    <row r="500" spans="1:7" s="177" customFormat="1">
      <c r="A500" s="176"/>
      <c r="B500" s="141"/>
      <c r="C500" s="142"/>
      <c r="D500" s="142"/>
      <c r="E500" s="142"/>
      <c r="F500" s="142"/>
      <c r="G500" s="142"/>
    </row>
    <row r="501" spans="1:7" s="177" customFormat="1">
      <c r="A501" s="176"/>
      <c r="B501" s="141"/>
      <c r="C501" s="142"/>
      <c r="D501" s="142"/>
      <c r="E501" s="142"/>
      <c r="F501" s="142"/>
      <c r="G501" s="142"/>
    </row>
    <row r="502" spans="1:7" s="177" customFormat="1">
      <c r="A502" s="176"/>
      <c r="B502" s="141"/>
      <c r="C502" s="142"/>
      <c r="D502" s="142"/>
      <c r="E502" s="142"/>
      <c r="F502" s="142"/>
      <c r="G502" s="142"/>
    </row>
    <row r="503" spans="1:7" s="177" customFormat="1">
      <c r="A503" s="176"/>
      <c r="B503" s="141"/>
      <c r="C503" s="142"/>
      <c r="D503" s="142"/>
      <c r="E503" s="142"/>
      <c r="F503" s="142"/>
      <c r="G503" s="142"/>
    </row>
    <row r="504" spans="1:7" s="177" customFormat="1">
      <c r="A504" s="176"/>
      <c r="B504" s="141"/>
      <c r="C504" s="142"/>
      <c r="D504" s="142"/>
      <c r="E504" s="142"/>
      <c r="F504" s="142"/>
      <c r="G504" s="142"/>
    </row>
    <row r="505" spans="1:7" s="177" customFormat="1">
      <c r="A505" s="176"/>
      <c r="B505" s="141"/>
      <c r="C505" s="142"/>
      <c r="D505" s="142"/>
      <c r="E505" s="142"/>
      <c r="F505" s="142"/>
      <c r="G505" s="142"/>
    </row>
    <row r="506" spans="1:7" s="177" customFormat="1">
      <c r="A506" s="176"/>
      <c r="B506" s="141"/>
      <c r="C506" s="142"/>
      <c r="D506" s="142"/>
      <c r="E506" s="142"/>
      <c r="F506" s="142"/>
      <c r="G506" s="142"/>
    </row>
    <row r="507" spans="1:7" s="177" customFormat="1">
      <c r="A507" s="176"/>
      <c r="B507" s="141"/>
      <c r="C507" s="142"/>
      <c r="D507" s="142"/>
      <c r="E507" s="142"/>
      <c r="F507" s="142"/>
      <c r="G507" s="142"/>
    </row>
    <row r="508" spans="1:7" s="177" customFormat="1">
      <c r="A508" s="176"/>
      <c r="B508" s="141"/>
      <c r="C508" s="142"/>
      <c r="D508" s="142"/>
      <c r="E508" s="142"/>
      <c r="F508" s="142"/>
      <c r="G508" s="142"/>
    </row>
    <row r="509" spans="1:7" s="177" customFormat="1">
      <c r="A509" s="176"/>
      <c r="B509" s="141"/>
      <c r="C509" s="142"/>
      <c r="D509" s="142"/>
      <c r="E509" s="142"/>
      <c r="F509" s="142"/>
      <c r="G509" s="142"/>
    </row>
    <row r="510" spans="1:7" s="177" customFormat="1">
      <c r="A510" s="176"/>
      <c r="B510" s="141"/>
      <c r="C510" s="142"/>
      <c r="D510" s="142"/>
      <c r="E510" s="142"/>
      <c r="F510" s="142"/>
      <c r="G510" s="142"/>
    </row>
    <row r="511" spans="1:7" s="177" customFormat="1">
      <c r="A511" s="176"/>
      <c r="B511" s="141"/>
      <c r="C511" s="142"/>
      <c r="D511" s="142"/>
      <c r="E511" s="142"/>
      <c r="F511" s="142"/>
      <c r="G511" s="142"/>
    </row>
    <row r="512" spans="1:7" s="177" customFormat="1">
      <c r="A512" s="176"/>
      <c r="B512" s="141"/>
      <c r="C512" s="142"/>
      <c r="D512" s="142"/>
      <c r="E512" s="142"/>
      <c r="F512" s="142"/>
      <c r="G512" s="142"/>
    </row>
    <row r="513" spans="1:7" s="177" customFormat="1">
      <c r="A513" s="176"/>
      <c r="B513" s="141"/>
      <c r="C513" s="142"/>
      <c r="D513" s="142"/>
      <c r="E513" s="142"/>
      <c r="F513" s="142"/>
      <c r="G513" s="142"/>
    </row>
    <row r="514" spans="1:7" s="177" customFormat="1">
      <c r="A514" s="176"/>
      <c r="B514" s="141"/>
      <c r="C514" s="142"/>
      <c r="D514" s="142"/>
      <c r="E514" s="142"/>
      <c r="F514" s="142"/>
      <c r="G514" s="142"/>
    </row>
    <row r="515" spans="1:7" s="177" customFormat="1">
      <c r="A515" s="176"/>
      <c r="B515" s="141"/>
      <c r="C515" s="142"/>
      <c r="D515" s="142"/>
      <c r="E515" s="142"/>
      <c r="F515" s="142"/>
      <c r="G515" s="142"/>
    </row>
    <row r="516" spans="1:7" s="177" customFormat="1">
      <c r="A516" s="176"/>
      <c r="B516" s="141"/>
      <c r="C516" s="142"/>
      <c r="D516" s="142"/>
      <c r="E516" s="142"/>
      <c r="F516" s="142"/>
      <c r="G516" s="142"/>
    </row>
    <row r="517" spans="1:7" s="177" customFormat="1">
      <c r="A517" s="176"/>
      <c r="B517" s="141"/>
      <c r="C517" s="142"/>
      <c r="D517" s="142"/>
      <c r="E517" s="142"/>
      <c r="F517" s="142"/>
      <c r="G517" s="142"/>
    </row>
    <row r="518" spans="1:7" s="177" customFormat="1">
      <c r="A518" s="176"/>
      <c r="B518" s="141"/>
      <c r="C518" s="142"/>
      <c r="D518" s="142"/>
      <c r="E518" s="142"/>
      <c r="F518" s="142"/>
      <c r="G518" s="142"/>
    </row>
    <row r="519" spans="1:7" s="177" customFormat="1">
      <c r="A519" s="176"/>
      <c r="B519" s="141"/>
      <c r="C519" s="142"/>
      <c r="D519" s="142"/>
      <c r="E519" s="142"/>
      <c r="F519" s="142"/>
      <c r="G519" s="142"/>
    </row>
    <row r="520" spans="1:7" s="177" customFormat="1">
      <c r="A520" s="176"/>
      <c r="B520" s="141"/>
      <c r="C520" s="142"/>
      <c r="D520" s="142"/>
      <c r="E520" s="142"/>
      <c r="F520" s="142"/>
      <c r="G520" s="142"/>
    </row>
    <row r="521" spans="1:7" s="177" customFormat="1">
      <c r="A521" s="176"/>
      <c r="B521" s="141"/>
      <c r="C521" s="142"/>
      <c r="D521" s="142"/>
      <c r="E521" s="142"/>
      <c r="F521" s="142"/>
      <c r="G521" s="142"/>
    </row>
    <row r="522" spans="1:7" s="177" customFormat="1">
      <c r="A522" s="176"/>
      <c r="B522" s="141"/>
      <c r="C522" s="142"/>
      <c r="D522" s="142"/>
      <c r="E522" s="142"/>
      <c r="F522" s="142"/>
      <c r="G522" s="142"/>
    </row>
    <row r="523" spans="1:7" s="177" customFormat="1">
      <c r="A523" s="176"/>
      <c r="B523" s="141"/>
      <c r="C523" s="142"/>
      <c r="D523" s="142"/>
      <c r="E523" s="142"/>
      <c r="F523" s="142"/>
      <c r="G523" s="142"/>
    </row>
    <row r="524" spans="1:7" s="177" customFormat="1">
      <c r="A524" s="176"/>
      <c r="B524" s="141"/>
      <c r="C524" s="142"/>
      <c r="D524" s="142"/>
      <c r="E524" s="142"/>
      <c r="F524" s="142"/>
      <c r="G524" s="142"/>
    </row>
    <row r="525" spans="1:7" s="177" customFormat="1">
      <c r="A525" s="176"/>
      <c r="B525" s="141"/>
      <c r="C525" s="142"/>
      <c r="D525" s="142"/>
      <c r="E525" s="142"/>
      <c r="F525" s="142"/>
      <c r="G525" s="142"/>
    </row>
    <row r="526" spans="1:7" s="177" customFormat="1">
      <c r="A526" s="176"/>
      <c r="B526" s="141"/>
      <c r="C526" s="142"/>
      <c r="D526" s="142"/>
      <c r="E526" s="142"/>
      <c r="F526" s="142"/>
      <c r="G526" s="142"/>
    </row>
    <row r="527" spans="1:7" s="177" customFormat="1">
      <c r="A527" s="176"/>
      <c r="B527" s="141"/>
      <c r="C527" s="142"/>
      <c r="D527" s="142"/>
      <c r="E527" s="142"/>
      <c r="F527" s="142"/>
      <c r="G527" s="142"/>
    </row>
    <row r="528" spans="1:7" s="177" customFormat="1">
      <c r="A528" s="176"/>
      <c r="B528" s="141"/>
      <c r="C528" s="142"/>
      <c r="D528" s="142"/>
      <c r="E528" s="142"/>
      <c r="F528" s="142"/>
      <c r="G528" s="142"/>
    </row>
    <row r="529" spans="1:7" s="177" customFormat="1">
      <c r="A529" s="176"/>
      <c r="B529" s="141"/>
      <c r="C529" s="142"/>
      <c r="D529" s="142"/>
      <c r="E529" s="142"/>
      <c r="F529" s="142"/>
      <c r="G529" s="142"/>
    </row>
    <row r="530" spans="1:7" s="177" customFormat="1">
      <c r="A530" s="176"/>
      <c r="B530" s="141"/>
      <c r="C530" s="142"/>
      <c r="D530" s="142"/>
      <c r="E530" s="142"/>
      <c r="F530" s="142"/>
      <c r="G530" s="142"/>
    </row>
    <row r="531" spans="1:7" s="177" customFormat="1">
      <c r="A531" s="176"/>
      <c r="B531" s="141"/>
      <c r="C531" s="142"/>
      <c r="D531" s="142"/>
      <c r="E531" s="142"/>
      <c r="F531" s="142"/>
      <c r="G531" s="142"/>
    </row>
    <row r="532" spans="1:7" s="177" customFormat="1">
      <c r="A532" s="176"/>
      <c r="B532" s="141"/>
      <c r="C532" s="142"/>
      <c r="D532" s="142"/>
      <c r="E532" s="142"/>
      <c r="F532" s="142"/>
      <c r="G532" s="142"/>
    </row>
    <row r="533" spans="1:7" s="177" customFormat="1">
      <c r="A533" s="176"/>
      <c r="B533" s="141"/>
      <c r="C533" s="142"/>
      <c r="D533" s="142"/>
      <c r="E533" s="142"/>
      <c r="F533" s="142"/>
      <c r="G533" s="142"/>
    </row>
    <row r="534" spans="1:7" s="177" customFormat="1">
      <c r="A534" s="176"/>
      <c r="B534" s="141"/>
      <c r="C534" s="142"/>
      <c r="D534" s="142"/>
      <c r="E534" s="142"/>
      <c r="F534" s="142"/>
      <c r="G534" s="142"/>
    </row>
    <row r="535" spans="1:7" s="177" customFormat="1">
      <c r="A535" s="176"/>
      <c r="B535" s="141"/>
      <c r="C535" s="142"/>
      <c r="D535" s="142"/>
      <c r="E535" s="142"/>
      <c r="F535" s="142"/>
      <c r="G535" s="142"/>
    </row>
    <row r="536" spans="1:7" s="177" customFormat="1">
      <c r="A536" s="176"/>
      <c r="B536" s="141"/>
      <c r="C536" s="142"/>
      <c r="D536" s="142"/>
      <c r="E536" s="142"/>
      <c r="F536" s="142"/>
      <c r="G536" s="142"/>
    </row>
    <row r="537" spans="1:7" s="177" customFormat="1">
      <c r="A537" s="176"/>
      <c r="B537" s="141"/>
      <c r="C537" s="142"/>
      <c r="D537" s="142"/>
      <c r="E537" s="142"/>
      <c r="F537" s="142"/>
      <c r="G537" s="142"/>
    </row>
    <row r="538" spans="1:7" s="177" customFormat="1">
      <c r="A538" s="176"/>
      <c r="B538" s="141"/>
      <c r="C538" s="142"/>
      <c r="D538" s="142"/>
      <c r="E538" s="142"/>
      <c r="F538" s="142"/>
      <c r="G538" s="142"/>
    </row>
    <row r="539" spans="1:7" s="177" customFormat="1">
      <c r="A539" s="176"/>
      <c r="B539" s="141"/>
      <c r="C539" s="142"/>
      <c r="D539" s="142"/>
      <c r="E539" s="142"/>
      <c r="F539" s="142"/>
      <c r="G539" s="142"/>
    </row>
    <row r="540" spans="1:7" s="177" customFormat="1">
      <c r="A540" s="176"/>
      <c r="B540" s="141"/>
      <c r="C540" s="142"/>
      <c r="D540" s="142"/>
      <c r="E540" s="142"/>
      <c r="F540" s="142"/>
      <c r="G540" s="142"/>
    </row>
    <row r="541" spans="1:7" s="177" customFormat="1">
      <c r="A541" s="176"/>
      <c r="B541" s="141"/>
      <c r="C541" s="142"/>
      <c r="D541" s="142"/>
      <c r="E541" s="142"/>
      <c r="F541" s="142"/>
      <c r="G541" s="142"/>
    </row>
    <row r="542" spans="1:7" s="177" customFormat="1">
      <c r="A542" s="176"/>
      <c r="B542" s="141"/>
      <c r="C542" s="142"/>
      <c r="D542" s="142"/>
      <c r="E542" s="142"/>
      <c r="F542" s="142"/>
      <c r="G542" s="142"/>
    </row>
    <row r="543" spans="1:7" s="177" customFormat="1">
      <c r="A543" s="176"/>
      <c r="B543" s="141"/>
      <c r="C543" s="142"/>
      <c r="D543" s="142"/>
      <c r="E543" s="142"/>
      <c r="F543" s="142"/>
      <c r="G543" s="142"/>
    </row>
    <row r="544" spans="1:7" s="177" customFormat="1">
      <c r="A544" s="176"/>
      <c r="B544" s="141"/>
      <c r="C544" s="142"/>
      <c r="D544" s="142"/>
      <c r="E544" s="142"/>
      <c r="F544" s="142"/>
      <c r="G544" s="142"/>
    </row>
    <row r="545" spans="1:7" s="177" customFormat="1">
      <c r="A545" s="176"/>
      <c r="B545" s="141"/>
      <c r="C545" s="142"/>
      <c r="D545" s="142"/>
      <c r="E545" s="142"/>
      <c r="F545" s="142"/>
      <c r="G545" s="142"/>
    </row>
    <row r="546" spans="1:7" s="177" customFormat="1">
      <c r="A546" s="176"/>
      <c r="B546" s="141"/>
      <c r="C546" s="142"/>
      <c r="D546" s="142"/>
      <c r="E546" s="142"/>
      <c r="F546" s="142"/>
      <c r="G546" s="142"/>
    </row>
    <row r="547" spans="1:7" s="177" customFormat="1">
      <c r="A547" s="176"/>
      <c r="B547" s="141"/>
      <c r="C547" s="142"/>
      <c r="D547" s="142"/>
      <c r="E547" s="142"/>
      <c r="F547" s="142"/>
      <c r="G547" s="142"/>
    </row>
    <row r="548" spans="1:7" s="177" customFormat="1">
      <c r="A548" s="176"/>
      <c r="B548" s="141"/>
      <c r="C548" s="142"/>
      <c r="D548" s="142"/>
      <c r="E548" s="142"/>
      <c r="F548" s="142"/>
      <c r="G548" s="142"/>
    </row>
    <row r="549" spans="1:7" s="177" customFormat="1">
      <c r="A549" s="176"/>
      <c r="B549" s="141"/>
      <c r="C549" s="142"/>
      <c r="D549" s="142"/>
      <c r="E549" s="142"/>
      <c r="F549" s="142"/>
      <c r="G549" s="142"/>
    </row>
    <row r="550" spans="1:7" s="177" customFormat="1">
      <c r="A550" s="176"/>
      <c r="B550" s="141"/>
      <c r="C550" s="142"/>
      <c r="D550" s="142"/>
      <c r="E550" s="142"/>
      <c r="F550" s="142"/>
      <c r="G550" s="142"/>
    </row>
    <row r="551" spans="1:7" s="177" customFormat="1">
      <c r="A551" s="176"/>
      <c r="B551" s="141"/>
      <c r="C551" s="142"/>
      <c r="D551" s="142"/>
      <c r="E551" s="142"/>
      <c r="F551" s="142"/>
      <c r="G551" s="142"/>
    </row>
    <row r="552" spans="1:7" s="177" customFormat="1">
      <c r="A552" s="176"/>
      <c r="B552" s="141"/>
      <c r="C552" s="142"/>
      <c r="D552" s="142"/>
      <c r="E552" s="142"/>
      <c r="F552" s="142"/>
      <c r="G552" s="142"/>
    </row>
    <row r="553" spans="1:7" s="177" customFormat="1">
      <c r="A553" s="176"/>
      <c r="B553" s="141"/>
      <c r="C553" s="142"/>
      <c r="D553" s="142"/>
      <c r="E553" s="142"/>
      <c r="F553" s="142"/>
      <c r="G553" s="142"/>
    </row>
    <row r="554" spans="1:7" s="177" customFormat="1">
      <c r="A554" s="176"/>
      <c r="B554" s="141"/>
      <c r="C554" s="142"/>
      <c r="D554" s="142"/>
      <c r="E554" s="142"/>
      <c r="F554" s="142"/>
      <c r="G554" s="142"/>
    </row>
    <row r="555" spans="1:7" s="177" customFormat="1">
      <c r="A555" s="176"/>
      <c r="B555" s="141"/>
      <c r="C555" s="142"/>
      <c r="D555" s="142"/>
      <c r="E555" s="142"/>
      <c r="F555" s="142"/>
      <c r="G555" s="142"/>
    </row>
    <row r="556" spans="1:7" s="177" customFormat="1">
      <c r="A556" s="176"/>
      <c r="B556" s="141"/>
      <c r="C556" s="142"/>
      <c r="D556" s="142"/>
      <c r="E556" s="142"/>
      <c r="F556" s="142"/>
      <c r="G556" s="142"/>
    </row>
    <row r="557" spans="1:7" s="177" customFormat="1">
      <c r="A557" s="176"/>
      <c r="B557" s="141"/>
      <c r="C557" s="142"/>
      <c r="D557" s="142"/>
      <c r="E557" s="142"/>
      <c r="F557" s="142"/>
      <c r="G557" s="142"/>
    </row>
    <row r="558" spans="1:7" s="177" customFormat="1">
      <c r="A558" s="176"/>
      <c r="B558" s="141"/>
      <c r="C558" s="142"/>
      <c r="D558" s="142"/>
      <c r="E558" s="142"/>
      <c r="F558" s="142"/>
      <c r="G558" s="142"/>
    </row>
    <row r="559" spans="1:7" s="177" customFormat="1">
      <c r="A559" s="176"/>
      <c r="B559" s="141"/>
      <c r="C559" s="142"/>
      <c r="D559" s="142"/>
      <c r="E559" s="142"/>
      <c r="F559" s="142"/>
      <c r="G559" s="142"/>
    </row>
    <row r="560" spans="1:7" s="177" customFormat="1">
      <c r="A560" s="176"/>
      <c r="B560" s="141"/>
      <c r="C560" s="142"/>
      <c r="D560" s="142"/>
      <c r="E560" s="142"/>
      <c r="F560" s="142"/>
      <c r="G560" s="142"/>
    </row>
    <row r="561" spans="1:7" s="177" customFormat="1">
      <c r="A561" s="176"/>
      <c r="B561" s="141"/>
      <c r="C561" s="142"/>
      <c r="D561" s="142"/>
      <c r="E561" s="142"/>
      <c r="F561" s="142"/>
      <c r="G561" s="142"/>
    </row>
    <row r="562" spans="1:7" s="177" customFormat="1">
      <c r="A562" s="176"/>
      <c r="B562" s="141"/>
      <c r="C562" s="142"/>
      <c r="D562" s="142"/>
      <c r="E562" s="142"/>
      <c r="F562" s="142"/>
      <c r="G562" s="142"/>
    </row>
    <row r="563" spans="1:7" s="177" customFormat="1">
      <c r="A563" s="176"/>
      <c r="B563" s="141"/>
      <c r="C563" s="142"/>
      <c r="D563" s="142"/>
      <c r="E563" s="142"/>
      <c r="F563" s="142"/>
      <c r="G563" s="142"/>
    </row>
    <row r="564" spans="1:7" s="177" customFormat="1">
      <c r="A564" s="176"/>
      <c r="B564" s="141"/>
      <c r="C564" s="142"/>
      <c r="D564" s="142"/>
      <c r="E564" s="142"/>
      <c r="F564" s="142"/>
      <c r="G564" s="142"/>
    </row>
    <row r="565" spans="1:7" s="177" customFormat="1">
      <c r="A565" s="176"/>
      <c r="B565" s="141"/>
      <c r="C565" s="142"/>
      <c r="D565" s="142"/>
      <c r="E565" s="142"/>
      <c r="F565" s="142"/>
      <c r="G565" s="142"/>
    </row>
    <row r="566" spans="1:7" s="177" customFormat="1">
      <c r="A566" s="176"/>
      <c r="B566" s="141"/>
      <c r="C566" s="142"/>
      <c r="D566" s="142"/>
      <c r="E566" s="142"/>
      <c r="F566" s="142"/>
      <c r="G566" s="142"/>
    </row>
    <row r="567" spans="1:7" s="177" customFormat="1">
      <c r="A567" s="176"/>
      <c r="B567" s="141"/>
      <c r="C567" s="142"/>
      <c r="D567" s="142"/>
      <c r="E567" s="142"/>
      <c r="F567" s="142"/>
      <c r="G567" s="142"/>
    </row>
    <row r="568" spans="1:7" s="177" customFormat="1">
      <c r="A568" s="176"/>
      <c r="B568" s="141"/>
      <c r="C568" s="142"/>
      <c r="D568" s="142"/>
      <c r="E568" s="142"/>
      <c r="F568" s="142"/>
      <c r="G568" s="142"/>
    </row>
    <row r="569" spans="1:7" s="177" customFormat="1">
      <c r="A569" s="176"/>
      <c r="B569" s="141"/>
      <c r="C569" s="142"/>
      <c r="D569" s="142"/>
      <c r="E569" s="142"/>
      <c r="F569" s="142"/>
      <c r="G569" s="142"/>
    </row>
    <row r="570" spans="1:7" s="177" customFormat="1">
      <c r="A570" s="176"/>
      <c r="B570" s="141"/>
      <c r="C570" s="142"/>
      <c r="D570" s="142"/>
      <c r="E570" s="142"/>
      <c r="F570" s="142"/>
      <c r="G570" s="142"/>
    </row>
    <row r="571" spans="1:7" s="177" customFormat="1">
      <c r="A571" s="176"/>
      <c r="B571" s="141"/>
      <c r="C571" s="142"/>
      <c r="D571" s="142"/>
      <c r="E571" s="142"/>
      <c r="F571" s="142"/>
      <c r="G571" s="142"/>
    </row>
    <row r="572" spans="1:7" s="177" customFormat="1">
      <c r="A572" s="176"/>
      <c r="B572" s="141"/>
      <c r="C572" s="142"/>
      <c r="D572" s="142"/>
      <c r="E572" s="142"/>
      <c r="F572" s="142"/>
      <c r="G572" s="142"/>
    </row>
    <row r="573" spans="1:7" s="177" customFormat="1">
      <c r="A573" s="176"/>
      <c r="B573" s="141"/>
      <c r="C573" s="142"/>
      <c r="D573" s="142"/>
      <c r="E573" s="142"/>
      <c r="F573" s="142"/>
      <c r="G573" s="142"/>
    </row>
    <row r="574" spans="1:7" s="177" customFormat="1">
      <c r="A574" s="176"/>
      <c r="B574" s="141"/>
      <c r="C574" s="142"/>
      <c r="D574" s="142"/>
      <c r="E574" s="142"/>
      <c r="F574" s="142"/>
      <c r="G574" s="142"/>
    </row>
    <row r="575" spans="1:7" s="177" customFormat="1">
      <c r="A575" s="176"/>
      <c r="B575" s="141"/>
      <c r="C575" s="142"/>
      <c r="D575" s="142"/>
      <c r="E575" s="142"/>
      <c r="F575" s="142"/>
      <c r="G575" s="142"/>
    </row>
    <row r="576" spans="1:7" s="177" customFormat="1">
      <c r="A576" s="176"/>
      <c r="B576" s="141"/>
      <c r="C576" s="142"/>
      <c r="D576" s="142"/>
      <c r="E576" s="142"/>
      <c r="F576" s="142"/>
      <c r="G576" s="142"/>
    </row>
    <row r="577" spans="1:7" s="177" customFormat="1">
      <c r="A577" s="176"/>
      <c r="B577" s="141"/>
      <c r="C577" s="142"/>
      <c r="D577" s="142"/>
      <c r="E577" s="142"/>
      <c r="F577" s="142"/>
      <c r="G577" s="142"/>
    </row>
    <row r="578" spans="1:7" s="177" customFormat="1">
      <c r="A578" s="176"/>
      <c r="B578" s="141"/>
      <c r="C578" s="142"/>
      <c r="D578" s="142"/>
      <c r="E578" s="142"/>
      <c r="F578" s="142"/>
      <c r="G578" s="142"/>
    </row>
    <row r="579" spans="1:7" s="177" customFormat="1">
      <c r="A579" s="176"/>
      <c r="B579" s="141"/>
      <c r="C579" s="142"/>
      <c r="D579" s="142"/>
      <c r="E579" s="142"/>
      <c r="F579" s="142"/>
      <c r="G579" s="142"/>
    </row>
    <row r="580" spans="1:7" s="177" customFormat="1">
      <c r="A580" s="176"/>
      <c r="B580" s="141"/>
      <c r="C580" s="142"/>
      <c r="D580" s="142"/>
      <c r="E580" s="142"/>
      <c r="F580" s="142"/>
      <c r="G580" s="142"/>
    </row>
    <row r="581" spans="1:7" s="177" customFormat="1">
      <c r="A581" s="176"/>
      <c r="B581" s="141"/>
      <c r="C581" s="142"/>
      <c r="D581" s="142"/>
      <c r="E581" s="142"/>
      <c r="F581" s="142"/>
      <c r="G581" s="142"/>
    </row>
    <row r="582" spans="1:7" s="177" customFormat="1">
      <c r="A582" s="176"/>
      <c r="B582" s="141"/>
      <c r="C582" s="142"/>
      <c r="D582" s="142"/>
      <c r="E582" s="142"/>
      <c r="F582" s="142"/>
      <c r="G582" s="142"/>
    </row>
    <row r="583" spans="1:7" s="177" customFormat="1">
      <c r="A583" s="176"/>
      <c r="B583" s="141"/>
      <c r="C583" s="142"/>
      <c r="D583" s="142"/>
      <c r="E583" s="142"/>
      <c r="F583" s="142"/>
      <c r="G583" s="142"/>
    </row>
    <row r="584" spans="1:7" s="177" customFormat="1">
      <c r="A584" s="176"/>
      <c r="B584" s="141"/>
      <c r="C584" s="142"/>
      <c r="D584" s="142"/>
      <c r="E584" s="142"/>
      <c r="F584" s="142"/>
      <c r="G584" s="142"/>
    </row>
    <row r="585" spans="1:7" s="177" customFormat="1">
      <c r="A585" s="176"/>
      <c r="B585" s="141"/>
      <c r="C585" s="142"/>
      <c r="D585" s="142"/>
      <c r="E585" s="142"/>
      <c r="F585" s="142"/>
      <c r="G585" s="142"/>
    </row>
    <row r="586" spans="1:7" s="177" customFormat="1">
      <c r="A586" s="176"/>
      <c r="B586" s="141"/>
      <c r="C586" s="142"/>
      <c r="D586" s="142"/>
      <c r="E586" s="142"/>
      <c r="F586" s="142"/>
      <c r="G586" s="142"/>
    </row>
    <row r="587" spans="1:7" s="177" customFormat="1">
      <c r="A587" s="176"/>
      <c r="B587" s="141"/>
      <c r="C587" s="142"/>
      <c r="D587" s="142"/>
      <c r="E587" s="142"/>
      <c r="F587" s="142"/>
      <c r="G587" s="142"/>
    </row>
    <row r="588" spans="1:7" s="177" customFormat="1">
      <c r="A588" s="176"/>
      <c r="B588" s="141"/>
      <c r="C588" s="142"/>
      <c r="D588" s="142"/>
      <c r="E588" s="142"/>
      <c r="F588" s="142"/>
      <c r="G588" s="142"/>
    </row>
    <row r="589" spans="1:7" s="177" customFormat="1">
      <c r="A589" s="176"/>
      <c r="B589" s="141"/>
      <c r="C589" s="142"/>
      <c r="D589" s="142"/>
      <c r="E589" s="142"/>
      <c r="F589" s="142"/>
      <c r="G589" s="142"/>
    </row>
    <row r="590" spans="1:7" s="177" customFormat="1">
      <c r="A590" s="176"/>
      <c r="B590" s="141"/>
      <c r="C590" s="142"/>
      <c r="D590" s="142"/>
      <c r="E590" s="142"/>
      <c r="F590" s="142"/>
      <c r="G590" s="142"/>
    </row>
    <row r="591" spans="1:7" s="177" customFormat="1">
      <c r="A591" s="176"/>
      <c r="B591" s="141"/>
      <c r="C591" s="142"/>
      <c r="D591" s="142"/>
      <c r="E591" s="142"/>
      <c r="F591" s="142"/>
      <c r="G591" s="142"/>
    </row>
    <row r="592" spans="1:7" s="177" customFormat="1">
      <c r="A592" s="176"/>
      <c r="B592" s="141"/>
      <c r="C592" s="142"/>
      <c r="D592" s="142"/>
      <c r="E592" s="142"/>
      <c r="F592" s="142"/>
      <c r="G592" s="142"/>
    </row>
    <row r="593" spans="1:7" s="177" customFormat="1">
      <c r="A593" s="176"/>
      <c r="B593" s="141"/>
      <c r="C593" s="142"/>
      <c r="D593" s="142"/>
      <c r="E593" s="142"/>
      <c r="F593" s="142"/>
      <c r="G593" s="142"/>
    </row>
    <row r="594" spans="1:7" s="177" customFormat="1">
      <c r="A594" s="176"/>
      <c r="B594" s="141"/>
      <c r="C594" s="142"/>
      <c r="D594" s="142"/>
      <c r="E594" s="142"/>
      <c r="F594" s="142"/>
      <c r="G594" s="142"/>
    </row>
    <row r="595" spans="1:7" s="177" customFormat="1">
      <c r="A595" s="176"/>
      <c r="B595" s="141"/>
      <c r="C595" s="142"/>
      <c r="D595" s="142"/>
      <c r="E595" s="142"/>
      <c r="F595" s="142"/>
      <c r="G595" s="142"/>
    </row>
    <row r="596" spans="1:7" s="177" customFormat="1">
      <c r="A596" s="176"/>
      <c r="B596" s="141"/>
      <c r="C596" s="142"/>
      <c r="D596" s="142"/>
      <c r="E596" s="142"/>
      <c r="F596" s="142"/>
      <c r="G596" s="142"/>
    </row>
    <row r="597" spans="1:7" s="177" customFormat="1">
      <c r="A597" s="176"/>
      <c r="B597" s="141"/>
      <c r="C597" s="142"/>
      <c r="D597" s="142"/>
      <c r="E597" s="142"/>
      <c r="F597" s="142"/>
      <c r="G597" s="142"/>
    </row>
    <row r="598" spans="1:7" s="177" customFormat="1">
      <c r="A598" s="176"/>
      <c r="B598" s="141"/>
      <c r="C598" s="142"/>
      <c r="D598" s="142"/>
      <c r="E598" s="142"/>
      <c r="F598" s="142"/>
      <c r="G598" s="142"/>
    </row>
    <row r="599" spans="1:7" s="177" customFormat="1">
      <c r="A599" s="176"/>
      <c r="B599" s="141"/>
      <c r="C599" s="142"/>
      <c r="D599" s="142"/>
      <c r="E599" s="142"/>
      <c r="F599" s="142"/>
      <c r="G599" s="142"/>
    </row>
    <row r="600" spans="1:7" s="177" customFormat="1">
      <c r="A600" s="176"/>
      <c r="B600" s="141"/>
      <c r="C600" s="142"/>
      <c r="D600" s="142"/>
      <c r="E600" s="142"/>
      <c r="F600" s="142"/>
      <c r="G600" s="142"/>
    </row>
    <row r="601" spans="1:7" s="177" customFormat="1">
      <c r="A601" s="176"/>
      <c r="B601" s="141"/>
      <c r="C601" s="142"/>
      <c r="D601" s="142"/>
      <c r="E601" s="142"/>
      <c r="F601" s="142"/>
      <c r="G601" s="142"/>
    </row>
    <row r="602" spans="1:7" s="177" customFormat="1">
      <c r="A602" s="176"/>
      <c r="B602" s="141"/>
      <c r="C602" s="142"/>
      <c r="D602" s="142"/>
      <c r="E602" s="142"/>
      <c r="F602" s="142"/>
      <c r="G602" s="142"/>
    </row>
    <row r="603" spans="1:7" s="177" customFormat="1">
      <c r="A603" s="176"/>
      <c r="B603" s="141"/>
      <c r="C603" s="142"/>
      <c r="D603" s="142"/>
      <c r="E603" s="142"/>
      <c r="F603" s="142"/>
      <c r="G603" s="142"/>
    </row>
    <row r="604" spans="1:7" s="177" customFormat="1">
      <c r="A604" s="176"/>
      <c r="B604" s="141"/>
      <c r="C604" s="142"/>
      <c r="D604" s="142"/>
      <c r="E604" s="142"/>
      <c r="F604" s="142"/>
      <c r="G604" s="142"/>
    </row>
    <row r="605" spans="1:7" s="177" customFormat="1">
      <c r="A605" s="176"/>
      <c r="B605" s="141"/>
      <c r="C605" s="142"/>
      <c r="D605" s="142"/>
      <c r="E605" s="142"/>
      <c r="F605" s="142"/>
      <c r="G605" s="142"/>
    </row>
    <row r="606" spans="1:7" s="177" customFormat="1">
      <c r="A606" s="176"/>
      <c r="B606" s="141"/>
      <c r="C606" s="142"/>
      <c r="D606" s="142"/>
      <c r="E606" s="142"/>
      <c r="F606" s="142"/>
      <c r="G606" s="142"/>
    </row>
    <row r="607" spans="1:7" s="177" customFormat="1">
      <c r="A607" s="176"/>
      <c r="B607" s="141"/>
      <c r="C607" s="142"/>
      <c r="D607" s="142"/>
      <c r="E607" s="142"/>
      <c r="F607" s="142"/>
      <c r="G607" s="142"/>
    </row>
    <row r="608" spans="1:7" s="177" customFormat="1">
      <c r="A608" s="176"/>
      <c r="B608" s="141"/>
      <c r="C608" s="142"/>
      <c r="D608" s="142"/>
      <c r="E608" s="142"/>
      <c r="F608" s="142"/>
      <c r="G608" s="142"/>
    </row>
    <row r="609" spans="1:7" s="177" customFormat="1">
      <c r="A609" s="176"/>
      <c r="B609" s="141"/>
      <c r="C609" s="142"/>
      <c r="D609" s="142"/>
      <c r="E609" s="142"/>
      <c r="F609" s="142"/>
      <c r="G609" s="142"/>
    </row>
    <row r="610" spans="1:7" s="177" customFormat="1">
      <c r="A610" s="176"/>
      <c r="B610" s="141"/>
      <c r="C610" s="142"/>
      <c r="D610" s="142"/>
      <c r="E610" s="142"/>
      <c r="F610" s="142"/>
      <c r="G610" s="142"/>
    </row>
    <row r="611" spans="1:7" s="177" customFormat="1">
      <c r="A611" s="176"/>
      <c r="B611" s="141"/>
      <c r="C611" s="142"/>
      <c r="D611" s="142"/>
      <c r="E611" s="142"/>
      <c r="F611" s="142"/>
      <c r="G611" s="142"/>
    </row>
    <row r="612" spans="1:7" s="177" customFormat="1">
      <c r="A612" s="176"/>
      <c r="B612" s="141"/>
      <c r="C612" s="142"/>
      <c r="D612" s="142"/>
      <c r="E612" s="142"/>
      <c r="F612" s="142"/>
      <c r="G612" s="142"/>
    </row>
    <row r="613" spans="1:7" s="177" customFormat="1">
      <c r="A613" s="176"/>
      <c r="B613" s="141"/>
      <c r="C613" s="142"/>
      <c r="D613" s="142"/>
      <c r="E613" s="142"/>
      <c r="F613" s="142"/>
      <c r="G613" s="142"/>
    </row>
    <row r="614" spans="1:7" s="177" customFormat="1">
      <c r="A614" s="176"/>
      <c r="B614" s="141"/>
      <c r="C614" s="142"/>
      <c r="D614" s="142"/>
      <c r="E614" s="142"/>
      <c r="F614" s="142"/>
      <c r="G614" s="142"/>
    </row>
    <row r="615" spans="1:7" s="177" customFormat="1">
      <c r="A615" s="176"/>
      <c r="B615" s="141"/>
      <c r="C615" s="142"/>
      <c r="D615" s="142"/>
      <c r="E615" s="142"/>
      <c r="F615" s="142"/>
      <c r="G615" s="142"/>
    </row>
    <row r="616" spans="1:7" s="177" customFormat="1">
      <c r="A616" s="176"/>
      <c r="B616" s="141"/>
      <c r="C616" s="142"/>
      <c r="D616" s="142"/>
      <c r="E616" s="142"/>
      <c r="F616" s="142"/>
      <c r="G616" s="142"/>
    </row>
    <row r="617" spans="1:7" s="177" customFormat="1">
      <c r="A617" s="176"/>
      <c r="B617" s="141"/>
      <c r="C617" s="142"/>
      <c r="D617" s="142"/>
      <c r="E617" s="142"/>
      <c r="F617" s="142"/>
      <c r="G617" s="142"/>
    </row>
    <row r="618" spans="1:7" s="177" customFormat="1">
      <c r="A618" s="176"/>
      <c r="B618" s="141"/>
      <c r="C618" s="142"/>
      <c r="D618" s="142"/>
      <c r="E618" s="142"/>
      <c r="F618" s="142"/>
      <c r="G618" s="142"/>
    </row>
    <row r="619" spans="1:7" s="177" customFormat="1">
      <c r="A619" s="176"/>
      <c r="B619" s="141"/>
      <c r="C619" s="142"/>
      <c r="D619" s="142"/>
      <c r="E619" s="142"/>
      <c r="F619" s="142"/>
      <c r="G619" s="142"/>
    </row>
    <row r="620" spans="1:7" s="177" customFormat="1">
      <c r="A620" s="176"/>
      <c r="B620" s="141"/>
      <c r="C620" s="142"/>
      <c r="D620" s="142"/>
      <c r="E620" s="142"/>
      <c r="F620" s="142"/>
      <c r="G620" s="142"/>
    </row>
    <row r="621" spans="1:7" s="177" customFormat="1">
      <c r="A621" s="176"/>
      <c r="B621" s="141"/>
      <c r="C621" s="142"/>
      <c r="D621" s="142"/>
      <c r="E621" s="142"/>
      <c r="F621" s="142"/>
      <c r="G621" s="142"/>
    </row>
    <row r="622" spans="1:7" s="177" customFormat="1">
      <c r="A622" s="176"/>
      <c r="B622" s="141"/>
      <c r="C622" s="142"/>
      <c r="D622" s="142"/>
      <c r="E622" s="142"/>
      <c r="F622" s="142"/>
      <c r="G622" s="142"/>
    </row>
    <row r="623" spans="1:7" s="177" customFormat="1">
      <c r="A623" s="176"/>
      <c r="B623" s="141"/>
      <c r="C623" s="142"/>
      <c r="D623" s="142"/>
      <c r="E623" s="142"/>
      <c r="F623" s="142"/>
      <c r="G623" s="142"/>
    </row>
    <row r="624" spans="1:7" s="177" customFormat="1">
      <c r="A624" s="176"/>
      <c r="B624" s="141"/>
      <c r="C624" s="142"/>
      <c r="D624" s="142"/>
      <c r="E624" s="142"/>
      <c r="F624" s="142"/>
      <c r="G624" s="142"/>
    </row>
    <row r="625" spans="1:7" s="177" customFormat="1">
      <c r="A625" s="176"/>
      <c r="B625" s="141"/>
      <c r="C625" s="142"/>
      <c r="D625" s="142"/>
      <c r="E625" s="142"/>
      <c r="F625" s="142"/>
      <c r="G625" s="142"/>
    </row>
    <row r="626" spans="1:7" s="177" customFormat="1">
      <c r="A626" s="176"/>
      <c r="B626" s="141"/>
      <c r="C626" s="142"/>
      <c r="D626" s="142"/>
      <c r="E626" s="142"/>
      <c r="F626" s="142"/>
      <c r="G626" s="142"/>
    </row>
    <row r="627" spans="1:7" s="177" customFormat="1">
      <c r="A627" s="176"/>
      <c r="B627" s="141"/>
      <c r="C627" s="142"/>
      <c r="D627" s="142"/>
      <c r="E627" s="142"/>
      <c r="F627" s="142"/>
      <c r="G627" s="142"/>
    </row>
    <row r="628" spans="1:7" s="177" customFormat="1">
      <c r="A628" s="176"/>
      <c r="B628" s="141"/>
      <c r="C628" s="142"/>
      <c r="D628" s="142"/>
      <c r="E628" s="142"/>
      <c r="F628" s="142"/>
      <c r="G628" s="142"/>
    </row>
    <row r="629" spans="1:7" s="177" customFormat="1">
      <c r="A629" s="176"/>
      <c r="B629" s="141"/>
      <c r="C629" s="142"/>
      <c r="D629" s="142"/>
      <c r="E629" s="142"/>
      <c r="F629" s="142"/>
      <c r="G629" s="142"/>
    </row>
    <row r="630" spans="1:7" s="177" customFormat="1">
      <c r="A630" s="176"/>
      <c r="B630" s="141"/>
      <c r="C630" s="142"/>
      <c r="D630" s="142"/>
      <c r="E630" s="142"/>
      <c r="F630" s="142"/>
      <c r="G630" s="142"/>
    </row>
    <row r="631" spans="1:7" s="177" customFormat="1">
      <c r="A631" s="176"/>
      <c r="B631" s="141"/>
      <c r="C631" s="142"/>
      <c r="D631" s="142"/>
      <c r="E631" s="142"/>
      <c r="F631" s="142"/>
      <c r="G631" s="142"/>
    </row>
    <row r="632" spans="1:7" s="177" customFormat="1">
      <c r="A632" s="176"/>
      <c r="B632" s="141"/>
      <c r="C632" s="142"/>
      <c r="D632" s="142"/>
      <c r="E632" s="142"/>
      <c r="F632" s="142"/>
      <c r="G632" s="142"/>
    </row>
    <row r="633" spans="1:7" s="177" customFormat="1">
      <c r="A633" s="176"/>
      <c r="B633" s="141"/>
      <c r="C633" s="142"/>
      <c r="D633" s="142"/>
      <c r="E633" s="142"/>
      <c r="F633" s="142"/>
      <c r="G633" s="142"/>
    </row>
    <row r="634" spans="1:7" s="177" customFormat="1">
      <c r="A634" s="176"/>
      <c r="B634" s="141"/>
      <c r="C634" s="142"/>
      <c r="D634" s="142"/>
      <c r="E634" s="142"/>
      <c r="F634" s="142"/>
      <c r="G634" s="142"/>
    </row>
    <row r="635" spans="1:7" s="177" customFormat="1">
      <c r="A635" s="176"/>
      <c r="B635" s="141"/>
      <c r="C635" s="142"/>
      <c r="D635" s="142"/>
      <c r="E635" s="142"/>
      <c r="F635" s="142"/>
      <c r="G635" s="142"/>
    </row>
    <row r="636" spans="1:7" s="177" customFormat="1">
      <c r="A636" s="176"/>
      <c r="B636" s="141"/>
      <c r="C636" s="142"/>
      <c r="D636" s="142"/>
      <c r="E636" s="142"/>
      <c r="F636" s="142"/>
      <c r="G636" s="142"/>
    </row>
    <row r="637" spans="1:7" s="177" customFormat="1">
      <c r="A637" s="176"/>
      <c r="B637" s="141"/>
      <c r="C637" s="142"/>
      <c r="D637" s="142"/>
      <c r="E637" s="142"/>
      <c r="F637" s="142"/>
      <c r="G637" s="142"/>
    </row>
    <row r="638" spans="1:7" s="177" customFormat="1">
      <c r="A638" s="176"/>
      <c r="B638" s="141"/>
      <c r="C638" s="142"/>
      <c r="D638" s="142"/>
      <c r="E638" s="142"/>
      <c r="F638" s="142"/>
      <c r="G638" s="142"/>
    </row>
    <row r="639" spans="1:7" s="177" customFormat="1">
      <c r="A639" s="176"/>
      <c r="B639" s="141"/>
      <c r="C639" s="142"/>
      <c r="D639" s="142"/>
      <c r="E639" s="142"/>
      <c r="F639" s="142"/>
      <c r="G639" s="142"/>
    </row>
    <row r="640" spans="1:7" s="177" customFormat="1">
      <c r="A640" s="176"/>
      <c r="B640" s="141"/>
      <c r="C640" s="142"/>
      <c r="D640" s="142"/>
      <c r="E640" s="142"/>
      <c r="F640" s="142"/>
      <c r="G640" s="142"/>
    </row>
    <row r="641" spans="1:7" s="177" customFormat="1">
      <c r="A641" s="176"/>
      <c r="B641" s="141"/>
      <c r="C641" s="142"/>
      <c r="D641" s="142"/>
      <c r="E641" s="142"/>
      <c r="F641" s="142"/>
      <c r="G641" s="142"/>
    </row>
    <row r="642" spans="1:7" s="177" customFormat="1">
      <c r="A642" s="176"/>
      <c r="B642" s="141"/>
      <c r="C642" s="142"/>
      <c r="D642" s="142"/>
      <c r="E642" s="142"/>
      <c r="F642" s="142"/>
      <c r="G642" s="142"/>
    </row>
    <row r="643" spans="1:7" s="177" customFormat="1">
      <c r="A643" s="176"/>
      <c r="B643" s="141"/>
      <c r="C643" s="142"/>
      <c r="D643" s="142"/>
      <c r="E643" s="142"/>
      <c r="F643" s="142"/>
      <c r="G643" s="142"/>
    </row>
    <row r="644" spans="1:7" s="177" customFormat="1">
      <c r="A644" s="176"/>
      <c r="B644" s="141"/>
      <c r="C644" s="142"/>
      <c r="D644" s="142"/>
      <c r="E644" s="142"/>
      <c r="F644" s="142"/>
      <c r="G644" s="142"/>
    </row>
    <row r="645" spans="1:7" s="177" customFormat="1">
      <c r="A645" s="176"/>
      <c r="B645" s="141"/>
      <c r="C645" s="142"/>
      <c r="D645" s="142"/>
      <c r="E645" s="142"/>
      <c r="F645" s="142"/>
      <c r="G645" s="142"/>
    </row>
    <row r="646" spans="1:7" s="177" customFormat="1">
      <c r="A646" s="176"/>
      <c r="B646" s="141"/>
      <c r="C646" s="142"/>
      <c r="D646" s="142"/>
      <c r="E646" s="142"/>
      <c r="F646" s="142"/>
      <c r="G646" s="142"/>
    </row>
    <row r="647" spans="1:7" s="177" customFormat="1">
      <c r="A647" s="176"/>
      <c r="B647" s="141"/>
      <c r="C647" s="142"/>
      <c r="D647" s="142"/>
      <c r="E647" s="142"/>
      <c r="F647" s="142"/>
      <c r="G647" s="142"/>
    </row>
    <row r="648" spans="1:7" s="177" customFormat="1">
      <c r="A648" s="176"/>
      <c r="B648" s="141"/>
      <c r="C648" s="142"/>
      <c r="D648" s="142"/>
      <c r="E648" s="142"/>
      <c r="F648" s="142"/>
      <c r="G648" s="142"/>
    </row>
    <row r="649" spans="1:7" s="177" customFormat="1">
      <c r="A649" s="176"/>
      <c r="B649" s="141"/>
      <c r="C649" s="142"/>
      <c r="D649" s="142"/>
      <c r="E649" s="142"/>
      <c r="F649" s="142"/>
      <c r="G649" s="142"/>
    </row>
    <row r="650" spans="1:7" s="177" customFormat="1">
      <c r="A650" s="176"/>
      <c r="B650" s="141"/>
      <c r="C650" s="142"/>
      <c r="D650" s="142"/>
      <c r="E650" s="142"/>
      <c r="F650" s="142"/>
      <c r="G650" s="142"/>
    </row>
    <row r="651" spans="1:7" s="177" customFormat="1">
      <c r="A651" s="176"/>
      <c r="B651" s="141"/>
      <c r="C651" s="142"/>
      <c r="D651" s="142"/>
      <c r="E651" s="142"/>
      <c r="F651" s="142"/>
      <c r="G651" s="142"/>
    </row>
    <row r="652" spans="1:7" s="177" customFormat="1">
      <c r="A652" s="176"/>
      <c r="B652" s="141"/>
      <c r="C652" s="142"/>
      <c r="D652" s="142"/>
      <c r="E652" s="142"/>
      <c r="F652" s="142"/>
      <c r="G652" s="142"/>
    </row>
    <row r="653" spans="1:7" s="177" customFormat="1">
      <c r="A653" s="176"/>
      <c r="B653" s="141"/>
      <c r="C653" s="142"/>
      <c r="D653" s="142"/>
      <c r="E653" s="142"/>
      <c r="F653" s="142"/>
      <c r="G653" s="142"/>
    </row>
    <row r="654" spans="1:7" s="177" customFormat="1">
      <c r="A654" s="176"/>
      <c r="B654" s="141"/>
      <c r="C654" s="142"/>
      <c r="D654" s="142"/>
      <c r="E654" s="142"/>
      <c r="F654" s="142"/>
      <c r="G654" s="142"/>
    </row>
    <row r="655" spans="1:7" s="177" customFormat="1">
      <c r="A655" s="176"/>
      <c r="B655" s="141"/>
      <c r="C655" s="142"/>
      <c r="D655" s="142"/>
      <c r="E655" s="142"/>
      <c r="F655" s="142"/>
      <c r="G655" s="142"/>
    </row>
    <row r="656" spans="1:7" s="177" customFormat="1">
      <c r="A656" s="176"/>
      <c r="B656" s="141"/>
      <c r="C656" s="142"/>
      <c r="D656" s="142"/>
      <c r="E656" s="142"/>
      <c r="F656" s="142"/>
      <c r="G656" s="142"/>
    </row>
    <row r="657" spans="1:7" s="177" customFormat="1">
      <c r="A657" s="176"/>
      <c r="B657" s="141"/>
      <c r="C657" s="142"/>
      <c r="D657" s="142"/>
      <c r="E657" s="142"/>
      <c r="F657" s="142"/>
      <c r="G657" s="142"/>
    </row>
    <row r="658" spans="1:7" s="177" customFormat="1">
      <c r="A658" s="176"/>
      <c r="B658" s="141"/>
      <c r="C658" s="142"/>
      <c r="D658" s="142"/>
      <c r="E658" s="142"/>
      <c r="F658" s="142"/>
      <c r="G658" s="142"/>
    </row>
    <row r="659" spans="1:7" s="177" customFormat="1">
      <c r="A659" s="176"/>
      <c r="B659" s="141"/>
      <c r="C659" s="142"/>
      <c r="D659" s="142"/>
      <c r="E659" s="142"/>
      <c r="F659" s="142"/>
      <c r="G659" s="142"/>
    </row>
    <row r="660" spans="1:7" s="177" customFormat="1">
      <c r="A660" s="176"/>
      <c r="B660" s="141"/>
      <c r="C660" s="142"/>
      <c r="D660" s="142"/>
      <c r="E660" s="142"/>
      <c r="F660" s="142"/>
      <c r="G660" s="142"/>
    </row>
    <row r="661" spans="1:7" s="177" customFormat="1">
      <c r="A661" s="176"/>
      <c r="B661" s="141"/>
      <c r="C661" s="142"/>
      <c r="D661" s="142"/>
      <c r="E661" s="142"/>
      <c r="F661" s="142"/>
      <c r="G661" s="142"/>
    </row>
    <row r="662" spans="1:7" s="177" customFormat="1">
      <c r="A662" s="176"/>
      <c r="B662" s="141"/>
      <c r="C662" s="142"/>
      <c r="D662" s="142"/>
      <c r="E662" s="142"/>
      <c r="F662" s="142"/>
      <c r="G662" s="142"/>
    </row>
    <row r="663" spans="1:7" s="177" customFormat="1">
      <c r="A663" s="176"/>
      <c r="B663" s="141"/>
      <c r="C663" s="142"/>
      <c r="D663" s="142"/>
      <c r="E663" s="142"/>
      <c r="F663" s="142"/>
      <c r="G663" s="142"/>
    </row>
    <row r="664" spans="1:7" s="177" customFormat="1">
      <c r="A664" s="176"/>
      <c r="B664" s="141"/>
      <c r="C664" s="142"/>
      <c r="D664" s="142"/>
      <c r="E664" s="142"/>
      <c r="F664" s="142"/>
      <c r="G664" s="142"/>
    </row>
    <row r="665" spans="1:7" s="177" customFormat="1">
      <c r="A665" s="176"/>
      <c r="B665" s="141"/>
      <c r="C665" s="142"/>
      <c r="D665" s="142"/>
      <c r="E665" s="142"/>
      <c r="F665" s="142"/>
      <c r="G665" s="142"/>
    </row>
    <row r="666" spans="1:7" s="177" customFormat="1">
      <c r="A666" s="176"/>
      <c r="B666" s="141"/>
      <c r="C666" s="142"/>
      <c r="D666" s="142"/>
      <c r="E666" s="142"/>
      <c r="F666" s="142"/>
      <c r="G666" s="142"/>
    </row>
    <row r="667" spans="1:7" s="177" customFormat="1">
      <c r="A667" s="176"/>
      <c r="B667" s="141"/>
      <c r="C667" s="142"/>
      <c r="D667" s="142"/>
      <c r="E667" s="142"/>
      <c r="F667" s="142"/>
      <c r="G667" s="142"/>
    </row>
    <row r="668" spans="1:7" s="177" customFormat="1">
      <c r="A668" s="176"/>
      <c r="B668" s="141"/>
      <c r="C668" s="142"/>
      <c r="D668" s="142"/>
      <c r="E668" s="142"/>
      <c r="F668" s="142"/>
      <c r="G668" s="142"/>
    </row>
    <row r="669" spans="1:7" s="177" customFormat="1">
      <c r="A669" s="176"/>
      <c r="B669" s="141"/>
      <c r="C669" s="142"/>
      <c r="D669" s="142"/>
      <c r="E669" s="142"/>
      <c r="F669" s="142"/>
      <c r="G669" s="142"/>
    </row>
    <row r="670" spans="1:7" s="177" customFormat="1">
      <c r="A670" s="176"/>
      <c r="B670" s="141"/>
      <c r="C670" s="142"/>
      <c r="D670" s="142"/>
      <c r="E670" s="142"/>
      <c r="F670" s="142"/>
      <c r="G670" s="142"/>
    </row>
    <row r="671" spans="1:7" s="177" customFormat="1">
      <c r="A671" s="176"/>
      <c r="B671" s="141"/>
      <c r="C671" s="142"/>
      <c r="D671" s="142"/>
      <c r="E671" s="142"/>
      <c r="F671" s="142"/>
      <c r="G671" s="142"/>
    </row>
    <row r="672" spans="1:7" s="177" customFormat="1">
      <c r="A672" s="176"/>
      <c r="B672" s="141"/>
      <c r="C672" s="142"/>
      <c r="D672" s="142"/>
      <c r="E672" s="142"/>
      <c r="F672" s="142"/>
      <c r="G672" s="142"/>
    </row>
    <row r="673" spans="1:7" s="177" customFormat="1">
      <c r="A673" s="176"/>
      <c r="B673" s="141"/>
      <c r="C673" s="142"/>
      <c r="D673" s="142"/>
      <c r="E673" s="142"/>
      <c r="F673" s="142"/>
      <c r="G673" s="142"/>
    </row>
    <row r="674" spans="1:7" s="177" customFormat="1">
      <c r="A674" s="176"/>
      <c r="B674" s="141"/>
      <c r="C674" s="142"/>
      <c r="D674" s="142"/>
      <c r="E674" s="142"/>
      <c r="F674" s="142"/>
      <c r="G674" s="142"/>
    </row>
    <row r="675" spans="1:7" s="177" customFormat="1">
      <c r="A675" s="176"/>
      <c r="B675" s="141"/>
      <c r="C675" s="142"/>
      <c r="D675" s="142"/>
      <c r="E675" s="142"/>
      <c r="F675" s="142"/>
      <c r="G675" s="142"/>
    </row>
    <row r="676" spans="1:7" s="177" customFormat="1">
      <c r="A676" s="176"/>
      <c r="B676" s="141"/>
      <c r="C676" s="142"/>
      <c r="D676" s="142"/>
      <c r="E676" s="142"/>
      <c r="F676" s="142"/>
      <c r="G676" s="142"/>
    </row>
    <row r="677" spans="1:7" s="177" customFormat="1">
      <c r="A677" s="176"/>
      <c r="B677" s="141"/>
      <c r="C677" s="142"/>
      <c r="D677" s="142"/>
      <c r="E677" s="142"/>
      <c r="F677" s="142"/>
      <c r="G677" s="142"/>
    </row>
    <row r="678" spans="1:7" s="177" customFormat="1">
      <c r="A678" s="176"/>
      <c r="B678" s="141"/>
      <c r="C678" s="142"/>
      <c r="D678" s="142"/>
      <c r="E678" s="142"/>
      <c r="F678" s="142"/>
      <c r="G678" s="142"/>
    </row>
    <row r="679" spans="1:7" s="177" customFormat="1">
      <c r="A679" s="176"/>
      <c r="B679" s="141"/>
      <c r="C679" s="142"/>
      <c r="D679" s="142"/>
      <c r="E679" s="142"/>
      <c r="F679" s="142"/>
      <c r="G679" s="142"/>
    </row>
    <row r="680" spans="1:7" s="177" customFormat="1">
      <c r="A680" s="176"/>
      <c r="B680" s="141"/>
      <c r="C680" s="142"/>
      <c r="D680" s="142"/>
      <c r="E680" s="142"/>
      <c r="F680" s="142"/>
      <c r="G680" s="142"/>
    </row>
    <row r="681" spans="1:7" s="177" customFormat="1">
      <c r="A681" s="176"/>
      <c r="B681" s="141"/>
      <c r="C681" s="142"/>
      <c r="D681" s="142"/>
      <c r="E681" s="142"/>
      <c r="F681" s="142"/>
      <c r="G681" s="142"/>
    </row>
    <row r="682" spans="1:7" s="177" customFormat="1">
      <c r="A682" s="176"/>
      <c r="B682" s="141"/>
      <c r="C682" s="142"/>
      <c r="D682" s="142"/>
      <c r="E682" s="142"/>
      <c r="F682" s="142"/>
      <c r="G682" s="142"/>
    </row>
    <row r="683" spans="1:7" s="177" customFormat="1">
      <c r="A683" s="176"/>
      <c r="B683" s="141"/>
      <c r="C683" s="142"/>
      <c r="D683" s="142"/>
      <c r="E683" s="142"/>
      <c r="F683" s="142"/>
      <c r="G683" s="142"/>
    </row>
    <row r="684" spans="1:7" s="177" customFormat="1">
      <c r="A684" s="176"/>
      <c r="B684" s="141"/>
      <c r="C684" s="142"/>
      <c r="D684" s="142"/>
      <c r="E684" s="142"/>
      <c r="F684" s="142"/>
      <c r="G684" s="142"/>
    </row>
    <row r="685" spans="1:7" s="177" customFormat="1">
      <c r="A685" s="176"/>
      <c r="B685" s="141"/>
      <c r="C685" s="142"/>
      <c r="D685" s="142"/>
      <c r="E685" s="142"/>
      <c r="F685" s="142"/>
      <c r="G685" s="142"/>
    </row>
    <row r="686" spans="1:7" s="177" customFormat="1">
      <c r="A686" s="176"/>
      <c r="B686" s="141"/>
      <c r="C686" s="142"/>
      <c r="D686" s="142"/>
      <c r="E686" s="142"/>
      <c r="F686" s="142"/>
      <c r="G686" s="142"/>
    </row>
    <row r="687" spans="1:7" s="177" customFormat="1">
      <c r="A687" s="176"/>
      <c r="B687" s="141"/>
      <c r="C687" s="142"/>
      <c r="D687" s="142"/>
      <c r="E687" s="142"/>
      <c r="F687" s="142"/>
      <c r="G687" s="142"/>
    </row>
    <row r="688" spans="1:7" s="177" customFormat="1">
      <c r="A688" s="176"/>
      <c r="B688" s="141"/>
      <c r="C688" s="142"/>
      <c r="D688" s="142"/>
      <c r="E688" s="142"/>
      <c r="F688" s="142"/>
      <c r="G688" s="142"/>
    </row>
    <row r="689" spans="1:7" s="177" customFormat="1">
      <c r="A689" s="176"/>
      <c r="B689" s="141"/>
      <c r="C689" s="142"/>
      <c r="D689" s="142"/>
      <c r="E689" s="142"/>
      <c r="F689" s="142"/>
      <c r="G689" s="142"/>
    </row>
    <row r="690" spans="1:7" s="177" customFormat="1">
      <c r="A690" s="176"/>
      <c r="B690" s="141"/>
      <c r="C690" s="142"/>
      <c r="D690" s="142"/>
      <c r="E690" s="142"/>
      <c r="F690" s="142"/>
      <c r="G690" s="142"/>
    </row>
    <row r="691" spans="1:7" s="177" customFormat="1">
      <c r="A691" s="176"/>
      <c r="B691" s="141"/>
      <c r="C691" s="142"/>
      <c r="D691" s="142"/>
      <c r="E691" s="142"/>
      <c r="F691" s="142"/>
      <c r="G691" s="142"/>
    </row>
    <row r="692" spans="1:7" s="177" customFormat="1">
      <c r="A692" s="176"/>
      <c r="B692" s="141"/>
      <c r="C692" s="142"/>
      <c r="D692" s="142"/>
      <c r="E692" s="142"/>
      <c r="F692" s="142"/>
      <c r="G692" s="142"/>
    </row>
    <row r="693" spans="1:7" s="177" customFormat="1">
      <c r="A693" s="176"/>
      <c r="B693" s="141"/>
      <c r="C693" s="142"/>
      <c r="D693" s="142"/>
      <c r="E693" s="142"/>
      <c r="F693" s="142"/>
      <c r="G693" s="142"/>
    </row>
    <row r="694" spans="1:7" s="177" customFormat="1">
      <c r="A694" s="176"/>
      <c r="B694" s="141"/>
      <c r="C694" s="142"/>
      <c r="D694" s="142"/>
      <c r="E694" s="142"/>
      <c r="F694" s="142"/>
      <c r="G694" s="142"/>
    </row>
    <row r="695" spans="1:7" s="177" customFormat="1">
      <c r="A695" s="176"/>
      <c r="B695" s="141"/>
      <c r="C695" s="142"/>
      <c r="D695" s="142"/>
      <c r="E695" s="142"/>
      <c r="F695" s="142"/>
      <c r="G695" s="142"/>
    </row>
    <row r="696" spans="1:7" s="177" customFormat="1">
      <c r="A696" s="176"/>
      <c r="B696" s="141"/>
      <c r="C696" s="142"/>
      <c r="D696" s="142"/>
      <c r="E696" s="142"/>
      <c r="F696" s="142"/>
      <c r="G696" s="142"/>
    </row>
    <row r="697" spans="1:7" s="177" customFormat="1">
      <c r="A697" s="176"/>
      <c r="B697" s="141"/>
      <c r="C697" s="142"/>
      <c r="D697" s="142"/>
      <c r="E697" s="142"/>
      <c r="F697" s="142"/>
      <c r="G697" s="142"/>
    </row>
    <row r="698" spans="1:7" s="177" customFormat="1">
      <c r="A698" s="176"/>
      <c r="B698" s="141"/>
      <c r="C698" s="142"/>
      <c r="D698" s="142"/>
      <c r="E698" s="142"/>
      <c r="F698" s="142"/>
      <c r="G698" s="142"/>
    </row>
    <row r="699" spans="1:7" s="177" customFormat="1">
      <c r="A699" s="176"/>
      <c r="B699" s="141"/>
      <c r="C699" s="142"/>
      <c r="D699" s="142"/>
      <c r="E699" s="142"/>
      <c r="F699" s="142"/>
      <c r="G699" s="142"/>
    </row>
    <row r="700" spans="1:7" s="177" customFormat="1">
      <c r="A700" s="176"/>
      <c r="B700" s="141"/>
      <c r="C700" s="142"/>
      <c r="D700" s="142"/>
      <c r="E700" s="142"/>
      <c r="F700" s="142"/>
      <c r="G700" s="142"/>
    </row>
    <row r="701" spans="1:7" s="177" customFormat="1">
      <c r="A701" s="176"/>
      <c r="B701" s="141"/>
      <c r="C701" s="142"/>
      <c r="D701" s="142"/>
      <c r="E701" s="142"/>
      <c r="F701" s="142"/>
      <c r="G701" s="142"/>
    </row>
    <row r="702" spans="1:7" s="177" customFormat="1">
      <c r="A702" s="176"/>
      <c r="B702" s="141"/>
      <c r="C702" s="142"/>
      <c r="D702" s="142"/>
      <c r="E702" s="142"/>
      <c r="F702" s="142"/>
      <c r="G702" s="142"/>
    </row>
    <row r="703" spans="1:7" s="177" customFormat="1">
      <c r="A703" s="176"/>
      <c r="B703" s="141"/>
      <c r="C703" s="142"/>
      <c r="D703" s="142"/>
      <c r="E703" s="142"/>
      <c r="F703" s="142"/>
      <c r="G703" s="142"/>
    </row>
    <row r="704" spans="1:7" s="177" customFormat="1">
      <c r="A704" s="176"/>
      <c r="B704" s="141"/>
      <c r="C704" s="142"/>
      <c r="D704" s="142"/>
      <c r="E704" s="142"/>
      <c r="F704" s="142"/>
      <c r="G704" s="142"/>
    </row>
    <row r="705" spans="1:7" s="177" customFormat="1">
      <c r="A705" s="176"/>
      <c r="B705" s="141"/>
      <c r="C705" s="142"/>
      <c r="D705" s="142"/>
      <c r="E705" s="142"/>
      <c r="F705" s="142"/>
      <c r="G705" s="142"/>
    </row>
    <row r="706" spans="1:7" s="177" customFormat="1">
      <c r="A706" s="176"/>
      <c r="B706" s="141"/>
      <c r="C706" s="142"/>
      <c r="D706" s="142"/>
      <c r="E706" s="142"/>
      <c r="F706" s="142"/>
      <c r="G706" s="142"/>
    </row>
    <row r="707" spans="1:7" s="177" customFormat="1">
      <c r="A707" s="176"/>
      <c r="B707" s="141"/>
      <c r="C707" s="142"/>
      <c r="D707" s="142"/>
      <c r="E707" s="142"/>
      <c r="F707" s="142"/>
      <c r="G707" s="142"/>
    </row>
    <row r="708" spans="1:7" s="177" customFormat="1">
      <c r="A708" s="176"/>
      <c r="B708" s="141"/>
      <c r="C708" s="142"/>
      <c r="D708" s="142"/>
      <c r="E708" s="142"/>
      <c r="F708" s="142"/>
      <c r="G708" s="142"/>
    </row>
    <row r="709" spans="1:7" s="177" customFormat="1">
      <c r="A709" s="176"/>
      <c r="B709" s="141"/>
      <c r="C709" s="142"/>
      <c r="D709" s="142"/>
      <c r="E709" s="142"/>
      <c r="F709" s="142"/>
      <c r="G709" s="142"/>
    </row>
    <row r="710" spans="1:7" s="177" customFormat="1">
      <c r="A710" s="176"/>
      <c r="B710" s="141"/>
      <c r="C710" s="142"/>
      <c r="D710" s="142"/>
      <c r="E710" s="142"/>
      <c r="F710" s="142"/>
      <c r="G710" s="142"/>
    </row>
    <row r="711" spans="1:7" s="177" customFormat="1">
      <c r="A711" s="176"/>
      <c r="B711" s="141"/>
      <c r="C711" s="142"/>
      <c r="D711" s="142"/>
      <c r="E711" s="142"/>
      <c r="F711" s="142"/>
      <c r="G711" s="142"/>
    </row>
    <row r="712" spans="1:7" s="177" customFormat="1">
      <c r="A712" s="176"/>
      <c r="B712" s="141"/>
      <c r="C712" s="142"/>
      <c r="D712" s="142"/>
      <c r="E712" s="142"/>
      <c r="F712" s="142"/>
      <c r="G712" s="142"/>
    </row>
    <row r="713" spans="1:7" s="177" customFormat="1">
      <c r="A713" s="176"/>
      <c r="B713" s="141"/>
      <c r="C713" s="142"/>
      <c r="D713" s="142"/>
      <c r="E713" s="142"/>
      <c r="F713" s="142"/>
      <c r="G713" s="142"/>
    </row>
    <row r="714" spans="1:7" s="177" customFormat="1">
      <c r="A714" s="176"/>
      <c r="B714" s="141"/>
      <c r="C714" s="142"/>
      <c r="D714" s="142"/>
      <c r="E714" s="142"/>
      <c r="F714" s="142"/>
      <c r="G714" s="142"/>
    </row>
    <row r="715" spans="1:7" s="177" customFormat="1">
      <c r="A715" s="176"/>
      <c r="B715" s="141"/>
      <c r="C715" s="142"/>
      <c r="D715" s="142"/>
      <c r="E715" s="142"/>
      <c r="F715" s="142"/>
      <c r="G715" s="142"/>
    </row>
    <row r="716" spans="1:7" s="177" customFormat="1">
      <c r="A716" s="176"/>
      <c r="B716" s="141"/>
      <c r="C716" s="142"/>
      <c r="D716" s="142"/>
      <c r="E716" s="142"/>
      <c r="F716" s="142"/>
      <c r="G716" s="142"/>
    </row>
    <row r="717" spans="1:7" s="177" customFormat="1">
      <c r="A717" s="176"/>
      <c r="B717" s="141"/>
      <c r="C717" s="142"/>
      <c r="D717" s="142"/>
      <c r="E717" s="142"/>
      <c r="F717" s="142"/>
      <c r="G717" s="142"/>
    </row>
    <row r="718" spans="1:7" s="177" customFormat="1">
      <c r="A718" s="176"/>
      <c r="B718" s="141"/>
      <c r="C718" s="142"/>
      <c r="D718" s="142"/>
      <c r="E718" s="142"/>
      <c r="F718" s="142"/>
      <c r="G718" s="142"/>
    </row>
    <row r="719" spans="1:7" s="177" customFormat="1">
      <c r="A719" s="176"/>
      <c r="B719" s="141"/>
      <c r="C719" s="142"/>
      <c r="D719" s="142"/>
      <c r="E719" s="142"/>
      <c r="F719" s="142"/>
      <c r="G719" s="142"/>
    </row>
    <row r="720" spans="1:7" s="177" customFormat="1">
      <c r="A720" s="176"/>
      <c r="B720" s="141"/>
      <c r="C720" s="142"/>
      <c r="D720" s="142"/>
      <c r="E720" s="142"/>
      <c r="F720" s="142"/>
      <c r="G720" s="142"/>
    </row>
    <row r="721" spans="1:7" s="177" customFormat="1">
      <c r="A721" s="176"/>
      <c r="B721" s="141"/>
      <c r="C721" s="142"/>
      <c r="D721" s="142"/>
      <c r="E721" s="142"/>
      <c r="F721" s="142"/>
      <c r="G721" s="142"/>
    </row>
    <row r="722" spans="1:7" s="177" customFormat="1">
      <c r="A722" s="176"/>
      <c r="B722" s="141"/>
      <c r="C722" s="142"/>
      <c r="D722" s="142"/>
      <c r="E722" s="142"/>
      <c r="F722" s="142"/>
      <c r="G722" s="142"/>
    </row>
    <row r="723" spans="1:7" s="177" customFormat="1">
      <c r="A723" s="176"/>
      <c r="B723" s="141"/>
      <c r="C723" s="142"/>
      <c r="D723" s="142"/>
      <c r="E723" s="142"/>
      <c r="F723" s="142"/>
      <c r="G723" s="142"/>
    </row>
    <row r="724" spans="1:7" s="177" customFormat="1">
      <c r="A724" s="176"/>
      <c r="B724" s="141"/>
      <c r="C724" s="142"/>
      <c r="D724" s="142"/>
      <c r="E724" s="142"/>
      <c r="F724" s="142"/>
      <c r="G724" s="142"/>
    </row>
    <row r="725" spans="1:7" s="177" customFormat="1">
      <c r="A725" s="176"/>
      <c r="B725" s="141"/>
      <c r="C725" s="142"/>
      <c r="D725" s="142"/>
      <c r="E725" s="142"/>
      <c r="F725" s="142"/>
      <c r="G725" s="142"/>
    </row>
    <row r="726" spans="1:7" s="177" customFormat="1">
      <c r="A726" s="176"/>
      <c r="B726" s="141"/>
      <c r="C726" s="142"/>
      <c r="D726" s="142"/>
      <c r="E726" s="142"/>
      <c r="F726" s="142"/>
      <c r="G726" s="142"/>
    </row>
    <row r="727" spans="1:7" s="177" customFormat="1">
      <c r="A727" s="176"/>
      <c r="B727" s="141"/>
      <c r="C727" s="142"/>
      <c r="D727" s="142"/>
      <c r="E727" s="142"/>
      <c r="F727" s="142"/>
      <c r="G727" s="142"/>
    </row>
    <row r="728" spans="1:7" s="177" customFormat="1">
      <c r="A728" s="176"/>
      <c r="B728" s="141"/>
      <c r="C728" s="142"/>
      <c r="D728" s="142"/>
      <c r="E728" s="142"/>
      <c r="F728" s="142"/>
      <c r="G728" s="142"/>
    </row>
    <row r="729" spans="1:7" s="177" customFormat="1">
      <c r="A729" s="176"/>
      <c r="B729" s="141"/>
      <c r="C729" s="142"/>
      <c r="D729" s="142"/>
      <c r="E729" s="142"/>
      <c r="F729" s="142"/>
      <c r="G729" s="142"/>
    </row>
    <row r="730" spans="1:7" s="177" customFormat="1">
      <c r="A730" s="176"/>
      <c r="B730" s="141"/>
      <c r="C730" s="142"/>
      <c r="D730" s="142"/>
      <c r="E730" s="142"/>
      <c r="F730" s="142"/>
      <c r="G730" s="142"/>
    </row>
    <row r="731" spans="1:7" s="177" customFormat="1">
      <c r="A731" s="176"/>
      <c r="B731" s="141"/>
      <c r="C731" s="142"/>
      <c r="D731" s="142"/>
      <c r="E731" s="142"/>
      <c r="F731" s="142"/>
      <c r="G731" s="142"/>
    </row>
    <row r="732" spans="1:7" s="177" customFormat="1">
      <c r="A732" s="176"/>
      <c r="B732" s="141"/>
      <c r="C732" s="142"/>
      <c r="D732" s="142"/>
      <c r="E732" s="142"/>
      <c r="F732" s="142"/>
      <c r="G732" s="142"/>
    </row>
    <row r="733" spans="1:7" s="177" customFormat="1">
      <c r="A733" s="176"/>
      <c r="B733" s="141"/>
      <c r="C733" s="142"/>
      <c r="D733" s="142"/>
      <c r="E733" s="142"/>
      <c r="F733" s="142"/>
      <c r="G733" s="142"/>
    </row>
    <row r="734" spans="1:7" s="177" customFormat="1">
      <c r="A734" s="176"/>
      <c r="B734" s="141"/>
      <c r="C734" s="142"/>
      <c r="D734" s="142"/>
      <c r="E734" s="142"/>
      <c r="F734" s="142"/>
      <c r="G734" s="142"/>
    </row>
    <row r="735" spans="1:7" s="177" customFormat="1">
      <c r="A735" s="176"/>
      <c r="B735" s="141"/>
      <c r="C735" s="142"/>
      <c r="D735" s="142"/>
      <c r="E735" s="142"/>
      <c r="F735" s="142"/>
      <c r="G735" s="142"/>
    </row>
    <row r="736" spans="1:7" s="177" customFormat="1">
      <c r="A736" s="176"/>
      <c r="B736" s="141"/>
      <c r="C736" s="142"/>
      <c r="D736" s="142"/>
      <c r="E736" s="142"/>
      <c r="F736" s="142"/>
      <c r="G736" s="142"/>
    </row>
    <row r="737" spans="1:7" s="177" customFormat="1">
      <c r="A737" s="176"/>
      <c r="B737" s="141"/>
      <c r="C737" s="142"/>
      <c r="D737" s="142"/>
      <c r="E737" s="142"/>
      <c r="F737" s="142"/>
      <c r="G737" s="142"/>
    </row>
    <row r="738" spans="1:7" s="177" customFormat="1">
      <c r="A738" s="176"/>
      <c r="B738" s="141"/>
      <c r="C738" s="142"/>
      <c r="D738" s="142"/>
      <c r="E738" s="142"/>
      <c r="F738" s="142"/>
      <c r="G738" s="142"/>
    </row>
    <row r="739" spans="1:7" s="177" customFormat="1">
      <c r="A739" s="176"/>
      <c r="B739" s="141"/>
      <c r="C739" s="142"/>
      <c r="D739" s="142"/>
      <c r="E739" s="142"/>
      <c r="F739" s="142"/>
      <c r="G739" s="142"/>
    </row>
    <row r="740" spans="1:7" s="177" customFormat="1">
      <c r="A740" s="176"/>
      <c r="B740" s="141"/>
      <c r="C740" s="142"/>
      <c r="D740" s="142"/>
      <c r="E740" s="142"/>
      <c r="F740" s="142"/>
      <c r="G740" s="142"/>
    </row>
    <row r="741" spans="1:7" s="177" customFormat="1">
      <c r="A741" s="176"/>
      <c r="B741" s="141"/>
      <c r="C741" s="142"/>
      <c r="D741" s="142"/>
      <c r="E741" s="142"/>
      <c r="F741" s="142"/>
      <c r="G741" s="142"/>
    </row>
    <row r="742" spans="1:7" s="177" customFormat="1">
      <c r="A742" s="176"/>
      <c r="B742" s="141"/>
      <c r="C742" s="142"/>
      <c r="D742" s="142"/>
      <c r="E742" s="142"/>
      <c r="F742" s="142"/>
      <c r="G742" s="142"/>
    </row>
    <row r="743" spans="1:7" s="177" customFormat="1">
      <c r="A743" s="176"/>
      <c r="B743" s="141"/>
      <c r="C743" s="142"/>
      <c r="D743" s="142"/>
      <c r="E743" s="142"/>
      <c r="F743" s="142"/>
      <c r="G743" s="142"/>
    </row>
    <row r="744" spans="1:7" s="177" customFormat="1">
      <c r="A744" s="176"/>
      <c r="B744" s="141"/>
      <c r="C744" s="142"/>
      <c r="D744" s="142"/>
      <c r="E744" s="142"/>
      <c r="F744" s="142"/>
      <c r="G744" s="142"/>
    </row>
    <row r="745" spans="1:7" s="177" customFormat="1">
      <c r="A745" s="176"/>
      <c r="B745" s="141"/>
      <c r="C745" s="142"/>
      <c r="D745" s="142"/>
      <c r="E745" s="142"/>
      <c r="F745" s="142"/>
      <c r="G745" s="142"/>
    </row>
    <row r="746" spans="1:7" s="177" customFormat="1">
      <c r="A746" s="176"/>
      <c r="B746" s="141"/>
      <c r="C746" s="142"/>
      <c r="D746" s="142"/>
      <c r="E746" s="142"/>
      <c r="F746" s="142"/>
      <c r="G746" s="142"/>
    </row>
    <row r="747" spans="1:7" s="177" customFormat="1">
      <c r="A747" s="176"/>
      <c r="B747" s="141"/>
      <c r="C747" s="142"/>
      <c r="D747" s="142"/>
      <c r="E747" s="142"/>
      <c r="F747" s="142"/>
      <c r="G747" s="142"/>
    </row>
    <row r="748" spans="1:7" s="177" customFormat="1">
      <c r="A748" s="176"/>
      <c r="B748" s="141"/>
      <c r="C748" s="142"/>
      <c r="D748" s="142"/>
      <c r="E748" s="142"/>
      <c r="F748" s="142"/>
      <c r="G748" s="142"/>
    </row>
    <row r="749" spans="1:7" s="177" customFormat="1">
      <c r="A749" s="176"/>
      <c r="B749" s="141"/>
      <c r="C749" s="142"/>
      <c r="D749" s="142"/>
      <c r="E749" s="142"/>
      <c r="F749" s="142"/>
      <c r="G749" s="142"/>
    </row>
    <row r="750" spans="1:7" s="177" customFormat="1">
      <c r="A750" s="176"/>
      <c r="B750" s="141"/>
      <c r="C750" s="142"/>
      <c r="D750" s="142"/>
      <c r="E750" s="142"/>
      <c r="F750" s="142"/>
      <c r="G750" s="142"/>
    </row>
    <row r="751" spans="1:7" s="177" customFormat="1">
      <c r="A751" s="176"/>
      <c r="B751" s="141"/>
      <c r="C751" s="142"/>
      <c r="D751" s="142"/>
      <c r="E751" s="142"/>
      <c r="F751" s="142"/>
      <c r="G751" s="142"/>
    </row>
    <row r="752" spans="1:7" s="177" customFormat="1">
      <c r="A752" s="176"/>
      <c r="B752" s="141"/>
      <c r="C752" s="142"/>
      <c r="D752" s="142"/>
      <c r="E752" s="142"/>
      <c r="F752" s="142"/>
      <c r="G752" s="142"/>
    </row>
    <row r="753" spans="1:7" s="177" customFormat="1">
      <c r="A753" s="176"/>
      <c r="B753" s="141"/>
      <c r="C753" s="142"/>
      <c r="D753" s="142"/>
      <c r="E753" s="142"/>
      <c r="F753" s="142"/>
      <c r="G753" s="142"/>
    </row>
    <row r="754" spans="1:7" s="177" customFormat="1">
      <c r="A754" s="176"/>
      <c r="B754" s="141"/>
      <c r="C754" s="142"/>
      <c r="D754" s="142"/>
      <c r="E754" s="142"/>
      <c r="F754" s="142"/>
      <c r="G754" s="142"/>
    </row>
    <row r="755" spans="1:7" s="177" customFormat="1">
      <c r="A755" s="176"/>
      <c r="B755" s="141"/>
      <c r="C755" s="142"/>
      <c r="D755" s="142"/>
      <c r="E755" s="142"/>
      <c r="F755" s="142"/>
      <c r="G755" s="142"/>
    </row>
    <row r="756" spans="1:7" s="177" customFormat="1">
      <c r="A756" s="176"/>
      <c r="B756" s="141"/>
      <c r="C756" s="142"/>
      <c r="D756" s="142"/>
      <c r="E756" s="142"/>
      <c r="F756" s="142"/>
      <c r="G756" s="142"/>
    </row>
    <row r="757" spans="1:7" s="177" customFormat="1">
      <c r="A757" s="176"/>
      <c r="B757" s="141"/>
      <c r="C757" s="142"/>
      <c r="D757" s="142"/>
      <c r="E757" s="142"/>
      <c r="F757" s="142"/>
      <c r="G757" s="142"/>
    </row>
    <row r="758" spans="1:7" s="177" customFormat="1">
      <c r="A758" s="176"/>
      <c r="B758" s="141"/>
      <c r="C758" s="142"/>
      <c r="D758" s="142"/>
      <c r="E758" s="142"/>
      <c r="F758" s="142"/>
      <c r="G758" s="142"/>
    </row>
    <row r="759" spans="1:7" s="177" customFormat="1">
      <c r="A759" s="176"/>
      <c r="B759" s="141"/>
      <c r="C759" s="142"/>
      <c r="D759" s="142"/>
      <c r="E759" s="142"/>
      <c r="F759" s="142"/>
      <c r="G759" s="142"/>
    </row>
    <row r="760" spans="1:7" s="177" customFormat="1">
      <c r="A760" s="176"/>
      <c r="B760" s="141"/>
      <c r="C760" s="142"/>
      <c r="D760" s="142"/>
      <c r="E760" s="142"/>
      <c r="F760" s="142"/>
      <c r="G760" s="142"/>
    </row>
    <row r="761" spans="1:7" s="177" customFormat="1">
      <c r="A761" s="176"/>
      <c r="B761" s="141"/>
      <c r="C761" s="142"/>
      <c r="D761" s="142"/>
      <c r="E761" s="142"/>
      <c r="F761" s="142"/>
      <c r="G761" s="142"/>
    </row>
    <row r="762" spans="1:7" s="177" customFormat="1">
      <c r="A762" s="176"/>
      <c r="B762" s="141"/>
      <c r="C762" s="142"/>
      <c r="D762" s="142"/>
      <c r="E762" s="142"/>
      <c r="F762" s="142"/>
      <c r="G762" s="142"/>
    </row>
    <row r="763" spans="1:7" s="177" customFormat="1">
      <c r="A763" s="176"/>
      <c r="B763" s="141"/>
      <c r="C763" s="142"/>
      <c r="D763" s="142"/>
      <c r="E763" s="142"/>
      <c r="F763" s="142"/>
      <c r="G763" s="142"/>
    </row>
    <row r="764" spans="1:7" s="177" customFormat="1">
      <c r="A764" s="176"/>
      <c r="B764" s="141"/>
      <c r="C764" s="142"/>
      <c r="D764" s="142"/>
      <c r="E764" s="142"/>
      <c r="F764" s="142"/>
      <c r="G764" s="142"/>
    </row>
    <row r="765" spans="1:7" s="177" customFormat="1">
      <c r="A765" s="176"/>
      <c r="B765" s="141"/>
      <c r="C765" s="142"/>
      <c r="D765" s="142"/>
      <c r="E765" s="142"/>
      <c r="F765" s="142"/>
      <c r="G765" s="142"/>
    </row>
    <row r="766" spans="1:7" s="177" customFormat="1">
      <c r="A766" s="176"/>
      <c r="B766" s="141"/>
      <c r="C766" s="142"/>
      <c r="D766" s="142"/>
      <c r="E766" s="142"/>
      <c r="F766" s="142"/>
      <c r="G766" s="142"/>
    </row>
    <row r="767" spans="1:7" s="177" customFormat="1">
      <c r="A767" s="176"/>
      <c r="B767" s="141"/>
      <c r="C767" s="142"/>
      <c r="D767" s="142"/>
      <c r="E767" s="142"/>
      <c r="F767" s="142"/>
      <c r="G767" s="142"/>
    </row>
    <row r="768" spans="1:7" s="177" customFormat="1">
      <c r="A768" s="176"/>
      <c r="B768" s="141"/>
      <c r="C768" s="142"/>
      <c r="D768" s="142"/>
      <c r="E768" s="142"/>
      <c r="F768" s="142"/>
      <c r="G768" s="142"/>
    </row>
    <row r="769" spans="1:7" s="177" customFormat="1">
      <c r="A769" s="176"/>
      <c r="B769" s="141"/>
      <c r="C769" s="142"/>
      <c r="D769" s="142"/>
      <c r="E769" s="142"/>
      <c r="F769" s="142"/>
      <c r="G769" s="142"/>
    </row>
    <row r="770" spans="1:7" s="177" customFormat="1">
      <c r="A770" s="176"/>
      <c r="B770" s="141"/>
      <c r="C770" s="142"/>
      <c r="D770" s="142"/>
      <c r="E770" s="142"/>
      <c r="F770" s="142"/>
      <c r="G770" s="142"/>
    </row>
    <row r="771" spans="1:7" s="177" customFormat="1">
      <c r="A771" s="176"/>
      <c r="B771" s="141"/>
      <c r="C771" s="142"/>
      <c r="D771" s="142"/>
      <c r="E771" s="142"/>
      <c r="F771" s="142"/>
      <c r="G771" s="142"/>
    </row>
    <row r="772" spans="1:7" s="177" customFormat="1">
      <c r="A772" s="176"/>
      <c r="B772" s="141"/>
      <c r="C772" s="142"/>
      <c r="D772" s="142"/>
      <c r="E772" s="142"/>
      <c r="F772" s="142"/>
      <c r="G772" s="142"/>
    </row>
    <row r="773" spans="1:7" s="177" customFormat="1">
      <c r="A773" s="176"/>
      <c r="B773" s="141"/>
      <c r="C773" s="142"/>
      <c r="D773" s="142"/>
      <c r="E773" s="142"/>
      <c r="F773" s="142"/>
      <c r="G773" s="142"/>
    </row>
    <row r="774" spans="1:7" s="177" customFormat="1">
      <c r="A774" s="176"/>
      <c r="B774" s="141"/>
      <c r="C774" s="142"/>
      <c r="D774" s="142"/>
      <c r="E774" s="142"/>
      <c r="F774" s="142"/>
      <c r="G774" s="142"/>
    </row>
    <row r="775" spans="1:7" s="177" customFormat="1">
      <c r="A775" s="176"/>
      <c r="B775" s="141"/>
      <c r="C775" s="142"/>
      <c r="D775" s="142"/>
      <c r="E775" s="142"/>
      <c r="F775" s="142"/>
      <c r="G775" s="142"/>
    </row>
    <row r="776" spans="1:7" s="177" customFormat="1">
      <c r="A776" s="176"/>
      <c r="B776" s="141"/>
      <c r="C776" s="142"/>
      <c r="D776" s="142"/>
      <c r="E776" s="142"/>
      <c r="F776" s="142"/>
      <c r="G776" s="142"/>
    </row>
    <row r="777" spans="1:7" s="177" customFormat="1">
      <c r="A777" s="176"/>
      <c r="B777" s="141"/>
      <c r="C777" s="142"/>
      <c r="D777" s="142"/>
      <c r="E777" s="142"/>
      <c r="F777" s="142"/>
      <c r="G777" s="142"/>
    </row>
    <row r="778" spans="1:7" s="177" customFormat="1">
      <c r="A778" s="176"/>
      <c r="B778" s="141"/>
      <c r="C778" s="142"/>
      <c r="D778" s="142"/>
      <c r="E778" s="142"/>
      <c r="F778" s="142"/>
      <c r="G778" s="142"/>
    </row>
    <row r="779" spans="1:7" s="177" customFormat="1">
      <c r="A779" s="176"/>
      <c r="B779" s="141"/>
      <c r="C779" s="142"/>
      <c r="D779" s="142"/>
      <c r="E779" s="142"/>
      <c r="F779" s="142"/>
      <c r="G779" s="142"/>
    </row>
    <row r="780" spans="1:7" s="177" customFormat="1">
      <c r="A780" s="176"/>
      <c r="B780" s="141"/>
      <c r="C780" s="142"/>
      <c r="D780" s="142"/>
      <c r="E780" s="142"/>
      <c r="F780" s="142"/>
      <c r="G780" s="142"/>
    </row>
    <row r="781" spans="1:7" s="177" customFormat="1">
      <c r="A781" s="176"/>
      <c r="B781" s="141"/>
      <c r="C781" s="142"/>
      <c r="D781" s="142"/>
      <c r="E781" s="142"/>
      <c r="F781" s="142"/>
      <c r="G781" s="142"/>
    </row>
    <row r="782" spans="1:7" s="177" customFormat="1">
      <c r="A782" s="176"/>
      <c r="B782" s="141"/>
      <c r="C782" s="142"/>
      <c r="D782" s="142"/>
      <c r="E782" s="142"/>
      <c r="F782" s="142"/>
      <c r="G782" s="142"/>
    </row>
    <row r="783" spans="1:7" s="177" customFormat="1">
      <c r="A783" s="176"/>
      <c r="B783" s="141"/>
      <c r="C783" s="142"/>
      <c r="D783" s="142"/>
      <c r="E783" s="142"/>
      <c r="F783" s="142"/>
      <c r="G783" s="142"/>
    </row>
    <row r="784" spans="1:7" s="177" customFormat="1">
      <c r="A784" s="176"/>
      <c r="B784" s="141"/>
      <c r="C784" s="142"/>
      <c r="D784" s="142"/>
      <c r="E784" s="142"/>
      <c r="F784" s="142"/>
      <c r="G784" s="142"/>
    </row>
    <row r="785" spans="1:7" s="177" customFormat="1">
      <c r="A785" s="176"/>
      <c r="B785" s="141"/>
      <c r="C785" s="142"/>
      <c r="D785" s="142"/>
      <c r="E785" s="142"/>
      <c r="F785" s="142"/>
      <c r="G785" s="142"/>
    </row>
    <row r="786" spans="1:7" s="177" customFormat="1">
      <c r="A786" s="176"/>
      <c r="B786" s="141"/>
      <c r="C786" s="142"/>
      <c r="D786" s="142"/>
      <c r="E786" s="142"/>
      <c r="F786" s="142"/>
      <c r="G786" s="142"/>
    </row>
    <row r="787" spans="1:7" s="177" customFormat="1">
      <c r="A787" s="176"/>
      <c r="B787" s="141"/>
      <c r="C787" s="142"/>
      <c r="D787" s="142"/>
      <c r="E787" s="142"/>
      <c r="F787" s="142"/>
      <c r="G787" s="142"/>
    </row>
    <row r="788" spans="1:7" s="177" customFormat="1">
      <c r="A788" s="176"/>
      <c r="B788" s="141"/>
      <c r="C788" s="142"/>
      <c r="D788" s="142"/>
      <c r="E788" s="142"/>
      <c r="F788" s="142"/>
      <c r="G788" s="142"/>
    </row>
    <row r="789" spans="1:7" s="177" customFormat="1">
      <c r="A789" s="176"/>
      <c r="B789" s="141"/>
      <c r="C789" s="142"/>
      <c r="D789" s="142"/>
      <c r="E789" s="142"/>
      <c r="F789" s="142"/>
      <c r="G789" s="142"/>
    </row>
    <row r="790" spans="1:7" s="177" customFormat="1">
      <c r="A790" s="176"/>
      <c r="B790" s="141"/>
      <c r="C790" s="142"/>
      <c r="D790" s="142"/>
      <c r="E790" s="142"/>
      <c r="F790" s="142"/>
      <c r="G790" s="142"/>
    </row>
    <row r="791" spans="1:7" s="177" customFormat="1">
      <c r="A791" s="176"/>
      <c r="B791" s="141"/>
      <c r="C791" s="142"/>
      <c r="D791" s="142"/>
      <c r="E791" s="142"/>
      <c r="F791" s="142"/>
      <c r="G791" s="142"/>
    </row>
    <row r="792" spans="1:7" s="177" customFormat="1">
      <c r="A792" s="176"/>
      <c r="B792" s="141"/>
      <c r="C792" s="142"/>
      <c r="D792" s="142"/>
      <c r="E792" s="142"/>
      <c r="F792" s="142"/>
      <c r="G792" s="142"/>
    </row>
    <row r="793" spans="1:7" s="177" customFormat="1">
      <c r="A793" s="176"/>
      <c r="B793" s="141"/>
      <c r="C793" s="142"/>
      <c r="D793" s="142"/>
      <c r="E793" s="142"/>
      <c r="F793" s="142"/>
      <c r="G793" s="142"/>
    </row>
    <row r="794" spans="1:7" s="177" customFormat="1">
      <c r="A794" s="176"/>
      <c r="B794" s="141"/>
      <c r="C794" s="142"/>
      <c r="D794" s="142"/>
      <c r="E794" s="142"/>
      <c r="F794" s="142"/>
      <c r="G794" s="142"/>
    </row>
    <row r="795" spans="1:7" s="177" customFormat="1">
      <c r="A795" s="176"/>
      <c r="B795" s="141"/>
      <c r="C795" s="142"/>
      <c r="D795" s="142"/>
      <c r="E795" s="142"/>
      <c r="F795" s="142"/>
      <c r="G795" s="142"/>
    </row>
    <row r="796" spans="1:7" s="177" customFormat="1">
      <c r="A796" s="176"/>
      <c r="B796" s="141"/>
      <c r="C796" s="142"/>
      <c r="D796" s="142"/>
      <c r="E796" s="142"/>
      <c r="F796" s="142"/>
      <c r="G796" s="142"/>
    </row>
    <row r="797" spans="1:7" s="177" customFormat="1">
      <c r="A797" s="176"/>
      <c r="B797" s="141"/>
      <c r="C797" s="142"/>
      <c r="D797" s="142"/>
      <c r="E797" s="142"/>
      <c r="F797" s="142"/>
      <c r="G797" s="142"/>
    </row>
    <row r="798" spans="1:7" s="177" customFormat="1">
      <c r="A798" s="176"/>
      <c r="B798" s="141"/>
      <c r="C798" s="142"/>
      <c r="D798" s="142"/>
      <c r="E798" s="142"/>
      <c r="F798" s="142"/>
      <c r="G798" s="142"/>
    </row>
    <row r="799" spans="1:7" s="177" customFormat="1">
      <c r="A799" s="176"/>
      <c r="B799" s="141"/>
      <c r="C799" s="142"/>
      <c r="D799" s="142"/>
      <c r="E799" s="142"/>
      <c r="F799" s="142"/>
      <c r="G799" s="142"/>
    </row>
    <row r="800" spans="1:7" s="177" customFormat="1">
      <c r="A800" s="176"/>
      <c r="B800" s="141"/>
      <c r="C800" s="142"/>
      <c r="D800" s="142"/>
      <c r="E800" s="142"/>
      <c r="F800" s="142"/>
      <c r="G800" s="142"/>
    </row>
    <row r="801" spans="1:7" s="177" customFormat="1">
      <c r="A801" s="176"/>
      <c r="B801" s="141"/>
      <c r="C801" s="142"/>
      <c r="D801" s="142"/>
      <c r="E801" s="142"/>
      <c r="F801" s="142"/>
      <c r="G801" s="142"/>
    </row>
    <row r="802" spans="1:7" s="177" customFormat="1">
      <c r="A802" s="176"/>
      <c r="B802" s="141"/>
      <c r="C802" s="142"/>
      <c r="D802" s="142"/>
      <c r="E802" s="142"/>
      <c r="F802" s="142"/>
      <c r="G802" s="142"/>
    </row>
    <row r="803" spans="1:7" s="177" customFormat="1">
      <c r="A803" s="176"/>
      <c r="B803" s="141"/>
      <c r="C803" s="142"/>
      <c r="D803" s="142"/>
      <c r="E803" s="142"/>
      <c r="F803" s="142"/>
      <c r="G803" s="142"/>
    </row>
    <row r="804" spans="1:7" s="177" customFormat="1">
      <c r="A804" s="176"/>
      <c r="B804" s="141"/>
      <c r="C804" s="142"/>
      <c r="D804" s="142"/>
      <c r="E804" s="142"/>
      <c r="F804" s="142"/>
      <c r="G804" s="142"/>
    </row>
    <row r="805" spans="1:7" s="177" customFormat="1">
      <c r="A805" s="176"/>
      <c r="B805" s="141"/>
      <c r="C805" s="142"/>
      <c r="D805" s="142"/>
      <c r="E805" s="142"/>
      <c r="F805" s="142"/>
      <c r="G805" s="142"/>
    </row>
    <row r="806" spans="1:7" s="177" customFormat="1">
      <c r="A806" s="176"/>
      <c r="B806" s="141"/>
      <c r="C806" s="142"/>
      <c r="D806" s="142"/>
      <c r="E806" s="142"/>
      <c r="F806" s="142"/>
      <c r="G806" s="142"/>
    </row>
    <row r="807" spans="1:7" s="177" customFormat="1">
      <c r="A807" s="176"/>
      <c r="B807" s="141"/>
      <c r="C807" s="142"/>
      <c r="D807" s="142"/>
      <c r="E807" s="142"/>
      <c r="F807" s="142"/>
      <c r="G807" s="142"/>
    </row>
    <row r="808" spans="1:7" s="177" customFormat="1">
      <c r="A808" s="176"/>
      <c r="B808" s="141"/>
      <c r="C808" s="142"/>
      <c r="D808" s="142"/>
      <c r="E808" s="142"/>
      <c r="F808" s="142"/>
      <c r="G808" s="142"/>
    </row>
    <row r="809" spans="1:7" s="177" customFormat="1">
      <c r="A809" s="176"/>
      <c r="B809" s="141"/>
      <c r="C809" s="142"/>
      <c r="D809" s="142"/>
      <c r="E809" s="142"/>
      <c r="F809" s="142"/>
      <c r="G809" s="142"/>
    </row>
    <row r="810" spans="1:7" s="177" customFormat="1">
      <c r="A810" s="176"/>
      <c r="B810" s="141"/>
      <c r="C810" s="142"/>
      <c r="D810" s="142"/>
      <c r="E810" s="142"/>
      <c r="F810" s="142"/>
      <c r="G810" s="142"/>
    </row>
    <row r="811" spans="1:7" s="177" customFormat="1">
      <c r="A811" s="176"/>
      <c r="B811" s="141"/>
      <c r="C811" s="142"/>
      <c r="D811" s="142"/>
      <c r="E811" s="142"/>
      <c r="F811" s="142"/>
      <c r="G811" s="142"/>
    </row>
    <row r="812" spans="1:7" s="177" customFormat="1">
      <c r="A812" s="176"/>
      <c r="B812" s="141"/>
      <c r="C812" s="142"/>
      <c r="D812" s="142"/>
      <c r="E812" s="142"/>
      <c r="F812" s="142"/>
      <c r="G812" s="142"/>
    </row>
    <row r="813" spans="1:7" s="177" customFormat="1">
      <c r="A813" s="176"/>
      <c r="B813" s="141"/>
      <c r="C813" s="142"/>
      <c r="D813" s="142"/>
      <c r="E813" s="142"/>
      <c r="F813" s="142"/>
      <c r="G813" s="142"/>
    </row>
    <row r="814" spans="1:7" s="177" customFormat="1">
      <c r="A814" s="176"/>
      <c r="B814" s="141"/>
      <c r="C814" s="142"/>
      <c r="D814" s="142"/>
      <c r="E814" s="142"/>
      <c r="F814" s="142"/>
      <c r="G814" s="142"/>
    </row>
    <row r="815" spans="1:7" s="177" customFormat="1">
      <c r="A815" s="176"/>
      <c r="B815" s="141"/>
      <c r="C815" s="142"/>
      <c r="D815" s="142"/>
      <c r="E815" s="142"/>
      <c r="F815" s="142"/>
      <c r="G815" s="142"/>
    </row>
    <row r="816" spans="1:7" s="177" customFormat="1">
      <c r="A816" s="176"/>
      <c r="B816" s="141"/>
      <c r="C816" s="142"/>
      <c r="D816" s="142"/>
      <c r="E816" s="142"/>
      <c r="F816" s="142"/>
      <c r="G816" s="142"/>
    </row>
    <row r="817" spans="1:7" s="177" customFormat="1">
      <c r="A817" s="176"/>
      <c r="B817" s="141"/>
      <c r="C817" s="142"/>
      <c r="D817" s="142"/>
      <c r="E817" s="142"/>
      <c r="F817" s="142"/>
      <c r="G817" s="142"/>
    </row>
    <row r="818" spans="1:7" s="177" customFormat="1">
      <c r="A818" s="176"/>
      <c r="B818" s="141"/>
      <c r="C818" s="142"/>
      <c r="D818" s="142"/>
      <c r="E818" s="142"/>
      <c r="F818" s="142"/>
      <c r="G818" s="142"/>
    </row>
    <row r="819" spans="1:7" s="177" customFormat="1">
      <c r="A819" s="176"/>
      <c r="B819" s="141"/>
      <c r="C819" s="142"/>
      <c r="D819" s="142"/>
      <c r="E819" s="142"/>
      <c r="F819" s="142"/>
      <c r="G819" s="142"/>
    </row>
    <row r="820" spans="1:7" s="177" customFormat="1">
      <c r="A820" s="176"/>
      <c r="B820" s="141"/>
      <c r="C820" s="142"/>
      <c r="D820" s="142"/>
      <c r="E820" s="142"/>
      <c r="F820" s="142"/>
      <c r="G820" s="142"/>
    </row>
    <row r="821" spans="1:7" s="177" customFormat="1">
      <c r="A821" s="176"/>
      <c r="B821" s="141"/>
      <c r="C821" s="142"/>
      <c r="D821" s="142"/>
      <c r="E821" s="142"/>
      <c r="F821" s="142"/>
      <c r="G821" s="142"/>
    </row>
    <row r="822" spans="1:7" s="177" customFormat="1">
      <c r="A822" s="176"/>
      <c r="B822" s="141"/>
      <c r="C822" s="142"/>
      <c r="D822" s="142"/>
      <c r="E822" s="142"/>
      <c r="F822" s="142"/>
      <c r="G822" s="142"/>
    </row>
    <row r="823" spans="1:7" s="177" customFormat="1">
      <c r="A823" s="176"/>
      <c r="B823" s="141"/>
      <c r="C823" s="142"/>
      <c r="D823" s="142"/>
      <c r="E823" s="142"/>
      <c r="F823" s="142"/>
      <c r="G823" s="142"/>
    </row>
    <row r="824" spans="1:7" s="177" customFormat="1">
      <c r="A824" s="176"/>
      <c r="B824" s="141"/>
      <c r="C824" s="142"/>
      <c r="D824" s="142"/>
      <c r="E824" s="142"/>
      <c r="F824" s="142"/>
      <c r="G824" s="142"/>
    </row>
    <row r="825" spans="1:7" s="177" customFormat="1">
      <c r="A825" s="176"/>
      <c r="B825" s="141"/>
      <c r="C825" s="142"/>
      <c r="D825" s="142"/>
      <c r="E825" s="142"/>
      <c r="F825" s="142"/>
      <c r="G825" s="142"/>
    </row>
    <row r="826" spans="1:7" s="177" customFormat="1">
      <c r="A826" s="176"/>
      <c r="B826" s="141"/>
      <c r="C826" s="142"/>
      <c r="D826" s="142"/>
      <c r="E826" s="142"/>
      <c r="F826" s="142"/>
      <c r="G826" s="142"/>
    </row>
    <row r="827" spans="1:7" s="177" customFormat="1">
      <c r="A827" s="176"/>
      <c r="B827" s="141"/>
      <c r="C827" s="142"/>
      <c r="D827" s="142"/>
      <c r="E827" s="142"/>
      <c r="F827" s="142"/>
      <c r="G827" s="142"/>
    </row>
    <row r="828" spans="1:7" s="177" customFormat="1">
      <c r="A828" s="176"/>
      <c r="B828" s="141"/>
      <c r="C828" s="142"/>
      <c r="D828" s="142"/>
      <c r="E828" s="142"/>
      <c r="F828" s="142"/>
      <c r="G828" s="142"/>
    </row>
    <row r="829" spans="1:7" s="177" customFormat="1">
      <c r="A829" s="176"/>
      <c r="B829" s="141"/>
      <c r="C829" s="142"/>
      <c r="D829" s="142"/>
      <c r="E829" s="142"/>
      <c r="F829" s="142"/>
      <c r="G829" s="142"/>
    </row>
    <row r="830" spans="1:7" s="177" customFormat="1">
      <c r="A830" s="176"/>
      <c r="B830" s="141"/>
      <c r="C830" s="142"/>
      <c r="D830" s="142"/>
      <c r="E830" s="142"/>
      <c r="F830" s="142"/>
      <c r="G830" s="142"/>
    </row>
    <row r="831" spans="1:7" s="177" customFormat="1">
      <c r="A831" s="176"/>
      <c r="B831" s="141"/>
      <c r="C831" s="142"/>
      <c r="D831" s="142"/>
      <c r="E831" s="142"/>
      <c r="F831" s="142"/>
      <c r="G831" s="142"/>
    </row>
    <row r="832" spans="1:7" s="177" customFormat="1">
      <c r="A832" s="176"/>
      <c r="B832" s="141"/>
      <c r="C832" s="142"/>
      <c r="D832" s="142"/>
      <c r="E832" s="142"/>
      <c r="F832" s="142"/>
      <c r="G832" s="142"/>
    </row>
    <row r="833" spans="1:7" s="177" customFormat="1">
      <c r="A833" s="176"/>
      <c r="B833" s="141"/>
      <c r="C833" s="142"/>
      <c r="D833" s="142"/>
      <c r="E833" s="142"/>
      <c r="F833" s="142"/>
      <c r="G833" s="142"/>
    </row>
    <row r="834" spans="1:7" s="177" customFormat="1">
      <c r="A834" s="176"/>
      <c r="B834" s="141"/>
      <c r="C834" s="142"/>
      <c r="D834" s="142"/>
      <c r="E834" s="142"/>
      <c r="F834" s="142"/>
      <c r="G834" s="142"/>
    </row>
    <row r="835" spans="1:7" s="177" customFormat="1">
      <c r="A835" s="176"/>
      <c r="B835" s="141"/>
      <c r="C835" s="142"/>
      <c r="D835" s="142"/>
      <c r="E835" s="142"/>
      <c r="F835" s="142"/>
      <c r="G835" s="142"/>
    </row>
    <row r="836" spans="1:7" s="177" customFormat="1">
      <c r="A836" s="176"/>
      <c r="B836" s="141"/>
      <c r="C836" s="142"/>
      <c r="D836" s="142"/>
      <c r="E836" s="142"/>
      <c r="F836" s="142"/>
      <c r="G836" s="142"/>
    </row>
    <row r="837" spans="1:7" s="177" customFormat="1">
      <c r="A837" s="176"/>
      <c r="B837" s="141"/>
      <c r="C837" s="142"/>
      <c r="D837" s="142"/>
      <c r="E837" s="142"/>
      <c r="F837" s="142"/>
      <c r="G837" s="142"/>
    </row>
    <row r="838" spans="1:7" s="177" customFormat="1">
      <c r="A838" s="176"/>
      <c r="B838" s="141"/>
      <c r="C838" s="142"/>
      <c r="D838" s="142"/>
      <c r="E838" s="142"/>
      <c r="F838" s="142"/>
      <c r="G838" s="142"/>
    </row>
    <row r="839" spans="1:7" s="177" customFormat="1">
      <c r="A839" s="176"/>
      <c r="B839" s="141"/>
      <c r="C839" s="142"/>
      <c r="D839" s="142"/>
      <c r="E839" s="142"/>
      <c r="F839" s="142"/>
      <c r="G839" s="142"/>
    </row>
    <row r="840" spans="1:7" s="177" customFormat="1">
      <c r="A840" s="176"/>
      <c r="B840" s="141"/>
      <c r="C840" s="142"/>
      <c r="D840" s="142"/>
      <c r="E840" s="142"/>
      <c r="F840" s="142"/>
      <c r="G840" s="142"/>
    </row>
    <row r="841" spans="1:7" s="177" customFormat="1">
      <c r="A841" s="176"/>
      <c r="B841" s="141"/>
      <c r="C841" s="142"/>
      <c r="D841" s="142"/>
      <c r="E841" s="142"/>
      <c r="F841" s="142"/>
      <c r="G841" s="142"/>
    </row>
    <row r="842" spans="1:7" s="177" customFormat="1">
      <c r="A842" s="176"/>
      <c r="B842" s="141"/>
      <c r="C842" s="142"/>
      <c r="D842" s="142"/>
      <c r="E842" s="142"/>
      <c r="F842" s="142"/>
      <c r="G842" s="142"/>
    </row>
    <row r="843" spans="1:7" s="177" customFormat="1">
      <c r="A843" s="176"/>
      <c r="B843" s="141"/>
      <c r="C843" s="142"/>
      <c r="D843" s="142"/>
      <c r="E843" s="142"/>
      <c r="F843" s="142"/>
      <c r="G843" s="142"/>
    </row>
    <row r="844" spans="1:7" s="177" customFormat="1">
      <c r="A844" s="176"/>
      <c r="B844" s="141"/>
      <c r="C844" s="142"/>
      <c r="D844" s="142"/>
      <c r="E844" s="142"/>
      <c r="F844" s="142"/>
      <c r="G844" s="142"/>
    </row>
    <row r="845" spans="1:7" s="177" customFormat="1">
      <c r="A845" s="176"/>
      <c r="B845" s="141"/>
      <c r="C845" s="142"/>
      <c r="D845" s="142"/>
      <c r="E845" s="142"/>
      <c r="F845" s="142"/>
      <c r="G845" s="142"/>
    </row>
    <row r="846" spans="1:7" s="177" customFormat="1">
      <c r="A846" s="176"/>
      <c r="B846" s="141"/>
      <c r="C846" s="142"/>
      <c r="D846" s="142"/>
      <c r="E846" s="142"/>
      <c r="F846" s="142"/>
      <c r="G846" s="142"/>
    </row>
    <row r="847" spans="1:7" s="177" customFormat="1">
      <c r="A847" s="176"/>
      <c r="B847" s="141"/>
      <c r="C847" s="142"/>
      <c r="D847" s="142"/>
      <c r="E847" s="142"/>
      <c r="F847" s="142"/>
      <c r="G847" s="142"/>
    </row>
    <row r="848" spans="1:7" s="177" customFormat="1">
      <c r="A848" s="176"/>
      <c r="B848" s="141"/>
      <c r="C848" s="142"/>
      <c r="D848" s="142"/>
      <c r="E848" s="142"/>
      <c r="F848" s="142"/>
      <c r="G848" s="142"/>
    </row>
    <row r="849" spans="1:7" s="177" customFormat="1">
      <c r="A849" s="176"/>
      <c r="B849" s="141"/>
      <c r="C849" s="142"/>
      <c r="D849" s="142"/>
      <c r="E849" s="142"/>
      <c r="F849" s="142"/>
      <c r="G849" s="142"/>
    </row>
    <row r="850" spans="1:7" s="177" customFormat="1">
      <c r="A850" s="176"/>
      <c r="B850" s="141"/>
      <c r="C850" s="142"/>
      <c r="D850" s="142"/>
      <c r="E850" s="142"/>
      <c r="F850" s="142"/>
      <c r="G850" s="142"/>
    </row>
    <row r="851" spans="1:7" s="177" customFormat="1">
      <c r="A851" s="176"/>
      <c r="B851" s="141"/>
      <c r="C851" s="142"/>
      <c r="D851" s="142"/>
      <c r="E851" s="142"/>
      <c r="F851" s="142"/>
      <c r="G851" s="142"/>
    </row>
    <row r="852" spans="1:7" s="177" customFormat="1">
      <c r="A852" s="176"/>
      <c r="B852" s="141"/>
      <c r="C852" s="142"/>
      <c r="D852" s="142"/>
      <c r="E852" s="142"/>
      <c r="F852" s="142"/>
      <c r="G852" s="142"/>
    </row>
    <row r="853" spans="1:7" s="177" customFormat="1">
      <c r="A853" s="176"/>
      <c r="B853" s="141"/>
      <c r="C853" s="142"/>
      <c r="D853" s="142"/>
      <c r="E853" s="142"/>
      <c r="F853" s="142"/>
      <c r="G853" s="142"/>
    </row>
    <row r="854" spans="1:7" s="177" customFormat="1">
      <c r="A854" s="176"/>
      <c r="B854" s="141"/>
      <c r="C854" s="142"/>
      <c r="D854" s="142"/>
      <c r="E854" s="142"/>
      <c r="F854" s="142"/>
      <c r="G854" s="142"/>
    </row>
    <row r="855" spans="1:7" s="177" customFormat="1">
      <c r="A855" s="176"/>
      <c r="B855" s="141"/>
      <c r="C855" s="142"/>
      <c r="D855" s="142"/>
      <c r="E855" s="142"/>
      <c r="F855" s="142"/>
      <c r="G855" s="142"/>
    </row>
    <row r="856" spans="1:7" s="177" customFormat="1">
      <c r="A856" s="176"/>
      <c r="B856" s="141"/>
      <c r="C856" s="142"/>
      <c r="D856" s="142"/>
      <c r="E856" s="142"/>
      <c r="F856" s="142"/>
      <c r="G856" s="142"/>
    </row>
    <row r="857" spans="1:7" s="177" customFormat="1">
      <c r="A857" s="176"/>
      <c r="B857" s="141"/>
      <c r="C857" s="142"/>
      <c r="D857" s="142"/>
      <c r="E857" s="142"/>
      <c r="F857" s="142"/>
      <c r="G857" s="142"/>
    </row>
    <row r="858" spans="1:7" s="177" customFormat="1">
      <c r="A858" s="176"/>
      <c r="B858" s="141"/>
      <c r="C858" s="142"/>
      <c r="D858" s="142"/>
      <c r="E858" s="142"/>
      <c r="F858" s="142"/>
      <c r="G858" s="142"/>
    </row>
    <row r="859" spans="1:7" s="177" customFormat="1">
      <c r="A859" s="176"/>
      <c r="B859" s="141"/>
      <c r="C859" s="142"/>
      <c r="D859" s="142"/>
      <c r="E859" s="142"/>
      <c r="F859" s="142"/>
      <c r="G859" s="142"/>
    </row>
    <row r="860" spans="1:7" s="177" customFormat="1">
      <c r="A860" s="176"/>
      <c r="B860" s="141"/>
      <c r="C860" s="142"/>
      <c r="D860" s="142"/>
      <c r="E860" s="142"/>
      <c r="F860" s="142"/>
      <c r="G860" s="142"/>
    </row>
    <row r="861" spans="1:7" s="177" customFormat="1">
      <c r="A861" s="176"/>
      <c r="B861" s="141"/>
      <c r="C861" s="142"/>
      <c r="D861" s="142"/>
      <c r="E861" s="142"/>
      <c r="F861" s="142"/>
      <c r="G861" s="142"/>
    </row>
    <row r="862" spans="1:7" s="177" customFormat="1">
      <c r="A862" s="176"/>
      <c r="B862" s="141"/>
      <c r="C862" s="142"/>
      <c r="D862" s="142"/>
      <c r="E862" s="142"/>
      <c r="F862" s="142"/>
      <c r="G862" s="142"/>
    </row>
    <row r="863" spans="1:7" s="177" customFormat="1">
      <c r="A863" s="176"/>
      <c r="B863" s="141"/>
      <c r="C863" s="142"/>
      <c r="D863" s="142"/>
      <c r="E863" s="142"/>
      <c r="F863" s="142"/>
      <c r="G863" s="142"/>
    </row>
    <row r="864" spans="1:7" s="177" customFormat="1">
      <c r="A864" s="176"/>
      <c r="B864" s="141"/>
      <c r="C864" s="142"/>
      <c r="D864" s="142"/>
      <c r="E864" s="142"/>
      <c r="F864" s="142"/>
      <c r="G864" s="142"/>
    </row>
    <row r="865" spans="1:7" s="177" customFormat="1">
      <c r="A865" s="176"/>
      <c r="B865" s="141"/>
      <c r="C865" s="142"/>
      <c r="D865" s="142"/>
      <c r="E865" s="142"/>
      <c r="F865" s="142"/>
      <c r="G865" s="142"/>
    </row>
    <row r="866" spans="1:7" s="177" customFormat="1">
      <c r="A866" s="176"/>
      <c r="B866" s="141"/>
      <c r="C866" s="142"/>
      <c r="D866" s="142"/>
      <c r="E866" s="142"/>
      <c r="F866" s="142"/>
      <c r="G866" s="142"/>
    </row>
    <row r="867" spans="1:7" s="177" customFormat="1">
      <c r="A867" s="176"/>
      <c r="B867" s="141"/>
      <c r="C867" s="142"/>
      <c r="D867" s="142"/>
      <c r="E867" s="142"/>
      <c r="F867" s="142"/>
      <c r="G867" s="142"/>
    </row>
    <row r="868" spans="1:7" s="177" customFormat="1">
      <c r="A868" s="176"/>
      <c r="B868" s="141"/>
      <c r="C868" s="142"/>
      <c r="D868" s="142"/>
      <c r="E868" s="142"/>
      <c r="F868" s="142"/>
      <c r="G868" s="142"/>
    </row>
    <row r="869" spans="1:7" s="177" customFormat="1">
      <c r="A869" s="176"/>
      <c r="B869" s="141"/>
      <c r="C869" s="142"/>
      <c r="D869" s="142"/>
      <c r="E869" s="142"/>
      <c r="F869" s="142"/>
      <c r="G869" s="142"/>
    </row>
    <row r="870" spans="1:7" s="177" customFormat="1">
      <c r="A870" s="176"/>
      <c r="B870" s="141"/>
      <c r="C870" s="142"/>
      <c r="D870" s="142"/>
      <c r="E870" s="142"/>
      <c r="F870" s="142"/>
      <c r="G870" s="142"/>
    </row>
    <row r="871" spans="1:7" s="177" customFormat="1">
      <c r="A871" s="176"/>
      <c r="B871" s="141"/>
      <c r="C871" s="142"/>
      <c r="D871" s="142"/>
      <c r="E871" s="142"/>
      <c r="F871" s="142"/>
      <c r="G871" s="142"/>
    </row>
    <row r="872" spans="1:7" s="177" customFormat="1">
      <c r="A872" s="176"/>
      <c r="B872" s="141"/>
      <c r="C872" s="142"/>
      <c r="D872" s="142"/>
      <c r="E872" s="142"/>
      <c r="F872" s="142"/>
      <c r="G872" s="142"/>
    </row>
    <row r="873" spans="1:7" s="177" customFormat="1">
      <c r="A873" s="176"/>
      <c r="B873" s="141"/>
      <c r="C873" s="142"/>
      <c r="D873" s="142"/>
      <c r="E873" s="142"/>
      <c r="F873" s="142"/>
      <c r="G873" s="142"/>
    </row>
    <row r="874" spans="1:7" s="177" customFormat="1">
      <c r="A874" s="176"/>
      <c r="B874" s="141"/>
      <c r="C874" s="142"/>
      <c r="D874" s="142"/>
      <c r="E874" s="142"/>
      <c r="F874" s="142"/>
      <c r="G874" s="142"/>
    </row>
    <row r="875" spans="1:7" s="177" customFormat="1">
      <c r="A875" s="176"/>
      <c r="B875" s="141"/>
      <c r="C875" s="142"/>
      <c r="D875" s="142"/>
      <c r="E875" s="142"/>
      <c r="F875" s="142"/>
      <c r="G875" s="142"/>
    </row>
    <row r="876" spans="1:7" s="177" customFormat="1">
      <c r="A876" s="176"/>
      <c r="B876" s="141"/>
      <c r="C876" s="142"/>
      <c r="D876" s="142"/>
      <c r="E876" s="142"/>
      <c r="F876" s="142"/>
      <c r="G876" s="142"/>
    </row>
    <row r="877" spans="1:7" s="177" customFormat="1">
      <c r="A877" s="176"/>
      <c r="B877" s="141"/>
      <c r="C877" s="142"/>
      <c r="D877" s="142"/>
      <c r="E877" s="142"/>
      <c r="F877" s="142"/>
      <c r="G877" s="142"/>
    </row>
    <row r="878" spans="1:7" s="177" customFormat="1">
      <c r="A878" s="176"/>
      <c r="B878" s="141"/>
      <c r="C878" s="142"/>
      <c r="D878" s="142"/>
      <c r="E878" s="142"/>
      <c r="F878" s="142"/>
      <c r="G878" s="142"/>
    </row>
    <row r="879" spans="1:7" s="177" customFormat="1">
      <c r="A879" s="176"/>
      <c r="B879" s="141"/>
      <c r="C879" s="142"/>
      <c r="D879" s="142"/>
      <c r="E879" s="142"/>
      <c r="F879" s="142"/>
      <c r="G879" s="142"/>
    </row>
    <row r="880" spans="1:7" s="177" customFormat="1">
      <c r="A880" s="176"/>
      <c r="B880" s="141"/>
      <c r="C880" s="142"/>
      <c r="D880" s="142"/>
      <c r="E880" s="142"/>
      <c r="F880" s="142"/>
      <c r="G880" s="142"/>
    </row>
    <row r="881" spans="1:7" s="177" customFormat="1">
      <c r="A881" s="176"/>
      <c r="B881" s="141"/>
      <c r="C881" s="142"/>
      <c r="D881" s="142"/>
      <c r="E881" s="142"/>
      <c r="F881" s="142"/>
      <c r="G881" s="142"/>
    </row>
    <row r="882" spans="1:7" s="177" customFormat="1">
      <c r="A882" s="176"/>
      <c r="B882" s="141"/>
      <c r="C882" s="142"/>
      <c r="D882" s="142"/>
      <c r="E882" s="142"/>
      <c r="F882" s="142"/>
      <c r="G882" s="142"/>
    </row>
    <row r="883" spans="1:7" s="177" customFormat="1">
      <c r="A883" s="176"/>
      <c r="B883" s="141"/>
      <c r="C883" s="142"/>
      <c r="D883" s="142"/>
      <c r="E883" s="142"/>
      <c r="F883" s="142"/>
      <c r="G883" s="142"/>
    </row>
    <row r="884" spans="1:7" s="177" customFormat="1">
      <c r="A884" s="176"/>
      <c r="B884" s="141"/>
      <c r="C884" s="142"/>
      <c r="D884" s="142"/>
      <c r="E884" s="142"/>
      <c r="F884" s="142"/>
      <c r="G884" s="142"/>
    </row>
    <row r="885" spans="1:7" s="177" customFormat="1">
      <c r="A885" s="176"/>
      <c r="B885" s="141"/>
      <c r="C885" s="142"/>
      <c r="D885" s="142"/>
      <c r="E885" s="142"/>
      <c r="F885" s="142"/>
      <c r="G885" s="142"/>
    </row>
    <row r="886" spans="1:7" s="177" customFormat="1">
      <c r="A886" s="176"/>
      <c r="B886" s="141"/>
      <c r="C886" s="142"/>
      <c r="D886" s="142"/>
      <c r="E886" s="142"/>
      <c r="F886" s="142"/>
      <c r="G886" s="142"/>
    </row>
    <row r="887" spans="1:7" s="177" customFormat="1">
      <c r="A887" s="176"/>
      <c r="B887" s="141"/>
      <c r="C887" s="142"/>
      <c r="D887" s="142"/>
      <c r="E887" s="142"/>
      <c r="F887" s="142"/>
      <c r="G887" s="142"/>
    </row>
    <row r="888" spans="1:7" s="177" customFormat="1">
      <c r="A888" s="176"/>
      <c r="B888" s="141"/>
      <c r="C888" s="142"/>
      <c r="D888" s="142"/>
      <c r="E888" s="142"/>
      <c r="F888" s="142"/>
      <c r="G888" s="142"/>
    </row>
    <row r="889" spans="1:7" s="177" customFormat="1">
      <c r="A889" s="176"/>
      <c r="B889" s="141"/>
      <c r="C889" s="142"/>
      <c r="D889" s="142"/>
      <c r="E889" s="142"/>
      <c r="F889" s="142"/>
      <c r="G889" s="142"/>
    </row>
    <row r="890" spans="1:7" s="177" customFormat="1">
      <c r="A890" s="176"/>
      <c r="B890" s="141"/>
      <c r="C890" s="142"/>
      <c r="D890" s="142"/>
      <c r="E890" s="142"/>
      <c r="F890" s="142"/>
      <c r="G890" s="142"/>
    </row>
    <row r="891" spans="1:7" s="177" customFormat="1">
      <c r="A891" s="176"/>
      <c r="B891" s="141"/>
      <c r="C891" s="142"/>
      <c r="D891" s="142"/>
      <c r="E891" s="142"/>
      <c r="F891" s="142"/>
      <c r="G891" s="142"/>
    </row>
    <row r="892" spans="1:7" s="177" customFormat="1">
      <c r="A892" s="176"/>
      <c r="B892" s="141"/>
      <c r="C892" s="142"/>
      <c r="D892" s="142"/>
      <c r="E892" s="142"/>
      <c r="F892" s="142"/>
      <c r="G892" s="142"/>
    </row>
    <row r="893" spans="1:7" s="177" customFormat="1">
      <c r="A893" s="176"/>
      <c r="B893" s="141"/>
      <c r="C893" s="142"/>
      <c r="D893" s="142"/>
      <c r="E893" s="142"/>
      <c r="F893" s="142"/>
      <c r="G893" s="142"/>
    </row>
    <row r="894" spans="1:7" s="177" customFormat="1">
      <c r="A894" s="176"/>
      <c r="B894" s="141"/>
      <c r="C894" s="142"/>
      <c r="D894" s="142"/>
      <c r="E894" s="142"/>
      <c r="F894" s="142"/>
      <c r="G894" s="142"/>
    </row>
    <row r="895" spans="1:7" s="177" customFormat="1">
      <c r="A895" s="176"/>
      <c r="B895" s="141"/>
      <c r="C895" s="142"/>
      <c r="D895" s="142"/>
      <c r="E895" s="142"/>
      <c r="F895" s="142"/>
      <c r="G895" s="142"/>
    </row>
    <row r="896" spans="1:7" s="177" customFormat="1">
      <c r="A896" s="176"/>
      <c r="B896" s="141"/>
      <c r="C896" s="142"/>
      <c r="D896" s="142"/>
      <c r="E896" s="142"/>
      <c r="F896" s="142"/>
      <c r="G896" s="142"/>
    </row>
    <row r="897" spans="1:7" s="177" customFormat="1">
      <c r="A897" s="176"/>
      <c r="B897" s="141"/>
      <c r="C897" s="142"/>
      <c r="D897" s="142"/>
      <c r="E897" s="142"/>
      <c r="F897" s="142"/>
      <c r="G897" s="142"/>
    </row>
    <row r="898" spans="1:7" s="177" customFormat="1">
      <c r="A898" s="176"/>
      <c r="B898" s="141"/>
      <c r="C898" s="142"/>
      <c r="D898" s="142"/>
      <c r="E898" s="142"/>
      <c r="F898" s="142"/>
      <c r="G898" s="142"/>
    </row>
    <row r="899" spans="1:7" s="177" customFormat="1">
      <c r="A899" s="176"/>
      <c r="B899" s="141"/>
      <c r="C899" s="142"/>
      <c r="D899" s="142"/>
      <c r="E899" s="142"/>
      <c r="F899" s="142"/>
      <c r="G899" s="142"/>
    </row>
    <row r="900" spans="1:7" s="177" customFormat="1">
      <c r="A900" s="176"/>
      <c r="B900" s="141"/>
      <c r="C900" s="142"/>
      <c r="D900" s="142"/>
      <c r="E900" s="142"/>
      <c r="F900" s="142"/>
      <c r="G900" s="142"/>
    </row>
    <row r="901" spans="1:7" s="177" customFormat="1">
      <c r="A901" s="176"/>
      <c r="B901" s="141"/>
      <c r="C901" s="142"/>
      <c r="D901" s="142"/>
      <c r="E901" s="142"/>
      <c r="F901" s="142"/>
      <c r="G901" s="142"/>
    </row>
    <row r="902" spans="1:7" s="177" customFormat="1">
      <c r="A902" s="176"/>
      <c r="B902" s="141"/>
      <c r="C902" s="142"/>
      <c r="D902" s="142"/>
      <c r="E902" s="142"/>
      <c r="F902" s="142"/>
      <c r="G902" s="142"/>
    </row>
    <row r="903" spans="1:7" s="177" customFormat="1">
      <c r="A903" s="176"/>
      <c r="B903" s="141"/>
      <c r="C903" s="142"/>
      <c r="D903" s="142"/>
      <c r="E903" s="142"/>
      <c r="F903" s="142"/>
      <c r="G903" s="142"/>
    </row>
    <row r="904" spans="1:7" s="177" customFormat="1">
      <c r="A904" s="176"/>
      <c r="B904" s="141"/>
      <c r="C904" s="142"/>
      <c r="D904" s="142"/>
      <c r="E904" s="142"/>
      <c r="F904" s="142"/>
      <c r="G904" s="142"/>
    </row>
    <row r="905" spans="1:7" s="177" customFormat="1">
      <c r="A905" s="176"/>
      <c r="B905" s="141"/>
      <c r="C905" s="142"/>
      <c r="D905" s="142"/>
      <c r="E905" s="142"/>
      <c r="F905" s="142"/>
      <c r="G905" s="142"/>
    </row>
    <row r="906" spans="1:7" s="177" customFormat="1">
      <c r="A906" s="176"/>
      <c r="B906" s="141"/>
      <c r="C906" s="142"/>
      <c r="D906" s="142"/>
      <c r="E906" s="142"/>
      <c r="F906" s="142"/>
      <c r="G906" s="142"/>
    </row>
    <row r="907" spans="1:7" s="177" customFormat="1">
      <c r="A907" s="176"/>
      <c r="B907" s="141"/>
      <c r="C907" s="142"/>
      <c r="D907" s="142"/>
      <c r="E907" s="142"/>
      <c r="F907" s="142"/>
      <c r="G907" s="142"/>
    </row>
    <row r="908" spans="1:7" s="177" customFormat="1">
      <c r="A908" s="176"/>
      <c r="B908" s="141"/>
      <c r="C908" s="142"/>
      <c r="D908" s="142"/>
      <c r="E908" s="142"/>
      <c r="F908" s="142"/>
      <c r="G908" s="142"/>
    </row>
    <row r="909" spans="1:7" s="177" customFormat="1">
      <c r="A909" s="176"/>
      <c r="B909" s="141"/>
      <c r="C909" s="142"/>
      <c r="D909" s="142"/>
      <c r="E909" s="142"/>
      <c r="F909" s="142"/>
      <c r="G909" s="142"/>
    </row>
    <row r="910" spans="1:7" s="177" customFormat="1">
      <c r="A910" s="176"/>
      <c r="B910" s="141"/>
      <c r="C910" s="142"/>
      <c r="D910" s="142"/>
      <c r="E910" s="142"/>
      <c r="F910" s="142"/>
      <c r="G910" s="142"/>
    </row>
    <row r="911" spans="1:7" s="177" customFormat="1">
      <c r="A911" s="176"/>
      <c r="B911" s="141"/>
      <c r="C911" s="142"/>
      <c r="D911" s="142"/>
      <c r="E911" s="142"/>
      <c r="F911" s="142"/>
      <c r="G911" s="142"/>
    </row>
    <row r="912" spans="1:7" s="177" customFormat="1">
      <c r="A912" s="176"/>
      <c r="B912" s="141"/>
      <c r="C912" s="142"/>
      <c r="D912" s="142"/>
      <c r="E912" s="142"/>
      <c r="F912" s="142"/>
      <c r="G912" s="142"/>
    </row>
    <row r="913" spans="1:7" s="177" customFormat="1">
      <c r="A913" s="176"/>
      <c r="B913" s="141"/>
      <c r="C913" s="142"/>
      <c r="D913" s="142"/>
      <c r="E913" s="142"/>
      <c r="F913" s="142"/>
      <c r="G913" s="142"/>
    </row>
    <row r="914" spans="1:7" s="177" customFormat="1">
      <c r="A914" s="176"/>
      <c r="B914" s="141"/>
      <c r="C914" s="142"/>
      <c r="D914" s="142"/>
      <c r="E914" s="142"/>
      <c r="F914" s="142"/>
      <c r="G914" s="142"/>
    </row>
    <row r="915" spans="1:7" s="177" customFormat="1">
      <c r="A915" s="176"/>
      <c r="B915" s="141"/>
      <c r="C915" s="142"/>
      <c r="D915" s="142"/>
      <c r="E915" s="142"/>
      <c r="F915" s="142"/>
      <c r="G915" s="142"/>
    </row>
    <row r="916" spans="1:7" s="177" customFormat="1">
      <c r="A916" s="176"/>
      <c r="B916" s="141"/>
      <c r="C916" s="142"/>
      <c r="D916" s="142"/>
      <c r="E916" s="142"/>
      <c r="F916" s="142"/>
      <c r="G916" s="142"/>
    </row>
    <row r="917" spans="1:7" s="177" customFormat="1">
      <c r="A917" s="176"/>
      <c r="B917" s="141"/>
      <c r="C917" s="142"/>
      <c r="D917" s="142"/>
      <c r="E917" s="142"/>
      <c r="F917" s="142"/>
      <c r="G917" s="142"/>
    </row>
    <row r="918" spans="1:7" s="177" customFormat="1">
      <c r="A918" s="176"/>
      <c r="B918" s="141"/>
      <c r="C918" s="142"/>
      <c r="D918" s="142"/>
      <c r="E918" s="142"/>
      <c r="F918" s="142"/>
      <c r="G918" s="142"/>
    </row>
    <row r="919" spans="1:7" s="177" customFormat="1">
      <c r="A919" s="176"/>
      <c r="B919" s="141"/>
      <c r="C919" s="142"/>
      <c r="D919" s="142"/>
      <c r="E919" s="142"/>
      <c r="F919" s="142"/>
      <c r="G919" s="142"/>
    </row>
    <row r="920" spans="1:7" s="177" customFormat="1">
      <c r="A920" s="176"/>
      <c r="B920" s="141"/>
      <c r="C920" s="142"/>
      <c r="D920" s="142"/>
      <c r="E920" s="142"/>
      <c r="F920" s="142"/>
      <c r="G920" s="142"/>
    </row>
    <row r="921" spans="1:7" s="177" customFormat="1">
      <c r="A921" s="176"/>
      <c r="B921" s="141"/>
      <c r="C921" s="142"/>
      <c r="D921" s="142"/>
      <c r="E921" s="142"/>
      <c r="F921" s="142"/>
      <c r="G921" s="142"/>
    </row>
    <row r="922" spans="1:7" s="177" customFormat="1">
      <c r="A922" s="176"/>
      <c r="B922" s="141"/>
      <c r="C922" s="142"/>
      <c r="D922" s="142"/>
      <c r="E922" s="142"/>
      <c r="F922" s="142"/>
      <c r="G922" s="142"/>
    </row>
    <row r="923" spans="1:7" s="177" customFormat="1">
      <c r="A923" s="176"/>
      <c r="B923" s="141"/>
      <c r="C923" s="142"/>
      <c r="D923" s="142"/>
      <c r="E923" s="142"/>
      <c r="F923" s="142"/>
      <c r="G923" s="142"/>
    </row>
    <row r="924" spans="1:7" s="177" customFormat="1">
      <c r="A924" s="176"/>
      <c r="B924" s="141"/>
      <c r="C924" s="142"/>
      <c r="D924" s="142"/>
      <c r="E924" s="142"/>
      <c r="F924" s="142"/>
      <c r="G924" s="142"/>
    </row>
    <row r="925" spans="1:7" s="177" customFormat="1">
      <c r="A925" s="176"/>
      <c r="B925" s="141"/>
      <c r="C925" s="142"/>
      <c r="D925" s="142"/>
      <c r="E925" s="142"/>
      <c r="F925" s="142"/>
      <c r="G925" s="142"/>
    </row>
    <row r="926" spans="1:7" s="177" customFormat="1">
      <c r="A926" s="176"/>
      <c r="B926" s="141"/>
      <c r="C926" s="142"/>
      <c r="D926" s="142"/>
      <c r="E926" s="142"/>
      <c r="F926" s="142"/>
      <c r="G926" s="142"/>
    </row>
    <row r="927" spans="1:7" s="177" customFormat="1">
      <c r="A927" s="176"/>
      <c r="B927" s="141"/>
      <c r="C927" s="142"/>
      <c r="D927" s="142"/>
      <c r="E927" s="142"/>
      <c r="F927" s="142"/>
      <c r="G927" s="142"/>
    </row>
    <row r="928" spans="1:7" s="177" customFormat="1">
      <c r="A928" s="176"/>
      <c r="B928" s="141"/>
      <c r="C928" s="142"/>
      <c r="D928" s="142"/>
      <c r="E928" s="142"/>
      <c r="F928" s="142"/>
      <c r="G928" s="142"/>
    </row>
    <row r="929" spans="1:7" s="177" customFormat="1">
      <c r="A929" s="176"/>
      <c r="B929" s="141"/>
      <c r="C929" s="142"/>
      <c r="D929" s="142"/>
      <c r="E929" s="142"/>
      <c r="F929" s="142"/>
      <c r="G929" s="142"/>
    </row>
    <row r="930" spans="1:7" s="177" customFormat="1">
      <c r="A930" s="176"/>
      <c r="B930" s="141"/>
      <c r="C930" s="142"/>
      <c r="D930" s="142"/>
      <c r="E930" s="142"/>
      <c r="F930" s="142"/>
      <c r="G930" s="142"/>
    </row>
    <row r="931" spans="1:7" s="177" customFormat="1">
      <c r="A931" s="176"/>
      <c r="B931" s="141"/>
      <c r="C931" s="142"/>
      <c r="D931" s="142"/>
      <c r="E931" s="142"/>
      <c r="F931" s="142"/>
      <c r="G931" s="142"/>
    </row>
    <row r="932" spans="1:7" s="177" customFormat="1">
      <c r="A932" s="176"/>
      <c r="B932" s="141"/>
      <c r="C932" s="142"/>
      <c r="D932" s="142"/>
      <c r="E932" s="142"/>
      <c r="F932" s="142"/>
      <c r="G932" s="142"/>
    </row>
    <row r="933" spans="1:7" s="177" customFormat="1">
      <c r="A933" s="176"/>
      <c r="B933" s="141"/>
      <c r="C933" s="142"/>
      <c r="D933" s="142"/>
      <c r="E933" s="142"/>
      <c r="F933" s="142"/>
      <c r="G933" s="142"/>
    </row>
    <row r="934" spans="1:7" s="177" customFormat="1">
      <c r="A934" s="176"/>
      <c r="B934" s="141"/>
      <c r="C934" s="142"/>
      <c r="D934" s="142"/>
      <c r="E934" s="142"/>
      <c r="F934" s="142"/>
      <c r="G934" s="142"/>
    </row>
    <row r="935" spans="1:7" s="177" customFormat="1">
      <c r="A935" s="176"/>
      <c r="B935" s="141"/>
      <c r="C935" s="142"/>
      <c r="D935" s="142"/>
      <c r="E935" s="142"/>
      <c r="F935" s="142"/>
      <c r="G935" s="142"/>
    </row>
    <row r="936" spans="1:7" s="177" customFormat="1">
      <c r="A936" s="176"/>
      <c r="B936" s="141"/>
      <c r="C936" s="142"/>
      <c r="D936" s="142"/>
      <c r="E936" s="142"/>
      <c r="F936" s="142"/>
      <c r="G936" s="142"/>
    </row>
    <row r="937" spans="1:7" s="177" customFormat="1">
      <c r="A937" s="176"/>
      <c r="B937" s="141"/>
      <c r="C937" s="142"/>
      <c r="D937" s="142"/>
      <c r="E937" s="142"/>
      <c r="F937" s="142"/>
      <c r="G937" s="142"/>
    </row>
    <row r="938" spans="1:7" s="177" customFormat="1">
      <c r="A938" s="176"/>
      <c r="B938" s="141"/>
      <c r="C938" s="142"/>
      <c r="D938" s="142"/>
      <c r="E938" s="142"/>
      <c r="F938" s="142"/>
      <c r="G938" s="142"/>
    </row>
    <row r="939" spans="1:7" s="177" customFormat="1">
      <c r="A939" s="176"/>
      <c r="B939" s="141"/>
      <c r="C939" s="142"/>
      <c r="D939" s="142"/>
      <c r="E939" s="142"/>
      <c r="F939" s="142"/>
      <c r="G939" s="142"/>
    </row>
    <row r="940" spans="1:7" s="177" customFormat="1">
      <c r="A940" s="176"/>
      <c r="B940" s="141"/>
      <c r="C940" s="142"/>
      <c r="D940" s="142"/>
      <c r="E940" s="142"/>
      <c r="F940" s="142"/>
      <c r="G940" s="142"/>
    </row>
    <row r="941" spans="1:7" s="177" customFormat="1">
      <c r="A941" s="176"/>
      <c r="B941" s="141"/>
      <c r="C941" s="142"/>
      <c r="D941" s="142"/>
      <c r="E941" s="142"/>
      <c r="F941" s="142"/>
      <c r="G941" s="142"/>
    </row>
    <row r="942" spans="1:7" s="177" customFormat="1">
      <c r="A942" s="176"/>
      <c r="B942" s="141"/>
      <c r="C942" s="142"/>
      <c r="D942" s="142"/>
      <c r="E942" s="142"/>
      <c r="F942" s="142"/>
      <c r="G942" s="142"/>
    </row>
    <row r="943" spans="1:7" s="177" customFormat="1">
      <c r="A943" s="176"/>
      <c r="B943" s="141"/>
      <c r="C943" s="142"/>
      <c r="D943" s="142"/>
      <c r="E943" s="142"/>
      <c r="F943" s="142"/>
      <c r="G943" s="142"/>
    </row>
    <row r="944" spans="1:7" s="177" customFormat="1">
      <c r="A944" s="176"/>
      <c r="B944" s="141"/>
      <c r="C944" s="142"/>
      <c r="D944" s="142"/>
      <c r="E944" s="142"/>
      <c r="F944" s="142"/>
      <c r="G944" s="142"/>
    </row>
    <row r="945" spans="1:7" s="177" customFormat="1">
      <c r="A945" s="176"/>
      <c r="B945" s="141"/>
      <c r="C945" s="142"/>
      <c r="D945" s="142"/>
      <c r="E945" s="142"/>
      <c r="F945" s="142"/>
      <c r="G945" s="142"/>
    </row>
    <row r="946" spans="1:7" s="177" customFormat="1">
      <c r="A946" s="176"/>
      <c r="B946" s="141"/>
      <c r="C946" s="142"/>
      <c r="D946" s="142"/>
      <c r="E946" s="142"/>
      <c r="F946" s="142"/>
      <c r="G946" s="142"/>
    </row>
    <row r="947" spans="1:7" s="177" customFormat="1">
      <c r="A947" s="176"/>
      <c r="B947" s="141"/>
      <c r="C947" s="142"/>
      <c r="D947" s="142"/>
      <c r="E947" s="142"/>
      <c r="F947" s="142"/>
      <c r="G947" s="142"/>
    </row>
    <row r="948" spans="1:7" s="177" customFormat="1">
      <c r="A948" s="176"/>
      <c r="B948" s="141"/>
      <c r="C948" s="142"/>
      <c r="D948" s="142"/>
      <c r="E948" s="142"/>
      <c r="F948" s="142"/>
      <c r="G948" s="142"/>
    </row>
    <row r="949" spans="1:7" s="177" customFormat="1">
      <c r="A949" s="176"/>
      <c r="B949" s="141"/>
      <c r="C949" s="142"/>
      <c r="D949" s="142"/>
      <c r="E949" s="142"/>
      <c r="F949" s="142"/>
      <c r="G949" s="142"/>
    </row>
    <row r="950" spans="1:7" s="177" customFormat="1">
      <c r="A950" s="176"/>
      <c r="B950" s="141"/>
      <c r="C950" s="142"/>
      <c r="D950" s="142"/>
      <c r="E950" s="142"/>
      <c r="F950" s="142"/>
      <c r="G950" s="142"/>
    </row>
    <row r="951" spans="1:7" s="177" customFormat="1">
      <c r="A951" s="176"/>
      <c r="B951" s="141"/>
      <c r="C951" s="142"/>
      <c r="D951" s="142"/>
      <c r="E951" s="142"/>
      <c r="F951" s="142"/>
      <c r="G951" s="142"/>
    </row>
    <row r="952" spans="1:7" s="177" customFormat="1">
      <c r="A952" s="176"/>
      <c r="B952" s="141"/>
      <c r="C952" s="142"/>
      <c r="D952" s="142"/>
      <c r="E952" s="142"/>
      <c r="F952" s="142"/>
      <c r="G952" s="142"/>
    </row>
    <row r="953" spans="1:7" s="177" customFormat="1">
      <c r="A953" s="176"/>
      <c r="B953" s="141"/>
      <c r="C953" s="142"/>
      <c r="D953" s="142"/>
      <c r="E953" s="142"/>
      <c r="F953" s="142"/>
      <c r="G953" s="142"/>
    </row>
    <row r="954" spans="1:7" s="177" customFormat="1">
      <c r="A954" s="176"/>
      <c r="B954" s="141"/>
      <c r="C954" s="142"/>
      <c r="D954" s="142"/>
      <c r="E954" s="142"/>
      <c r="F954" s="142"/>
      <c r="G954" s="142"/>
    </row>
    <row r="955" spans="1:7" s="177" customFormat="1">
      <c r="A955" s="176"/>
      <c r="B955" s="141"/>
      <c r="C955" s="142"/>
      <c r="D955" s="142"/>
      <c r="E955" s="142"/>
      <c r="F955" s="142"/>
      <c r="G955" s="142"/>
    </row>
    <row r="956" spans="1:7" s="177" customFormat="1">
      <c r="A956" s="176"/>
      <c r="B956" s="141"/>
      <c r="C956" s="142"/>
      <c r="D956" s="142"/>
      <c r="E956" s="142"/>
      <c r="F956" s="142"/>
      <c r="G956" s="142"/>
    </row>
    <row r="957" spans="1:7" s="177" customFormat="1">
      <c r="A957" s="176"/>
      <c r="B957" s="141"/>
      <c r="C957" s="142"/>
      <c r="D957" s="142"/>
      <c r="E957" s="142"/>
      <c r="F957" s="142"/>
      <c r="G957" s="142"/>
    </row>
    <row r="958" spans="1:7" s="177" customFormat="1">
      <c r="A958" s="176"/>
      <c r="B958" s="141"/>
      <c r="C958" s="142"/>
      <c r="D958" s="142"/>
      <c r="E958" s="142"/>
      <c r="F958" s="142"/>
      <c r="G958" s="142"/>
    </row>
    <row r="959" spans="1:7" s="177" customFormat="1">
      <c r="A959" s="176"/>
      <c r="B959" s="141"/>
      <c r="C959" s="142"/>
      <c r="D959" s="142"/>
      <c r="E959" s="142"/>
      <c r="F959" s="142"/>
      <c r="G959" s="142"/>
    </row>
    <row r="960" spans="1:7" s="177" customFormat="1">
      <c r="A960" s="176"/>
      <c r="B960" s="141"/>
      <c r="C960" s="142"/>
      <c r="D960" s="142"/>
      <c r="E960" s="142"/>
      <c r="F960" s="142"/>
      <c r="G960" s="142"/>
    </row>
    <row r="961" spans="1:7" s="177" customFormat="1">
      <c r="A961" s="176"/>
      <c r="B961" s="141"/>
      <c r="C961" s="142"/>
      <c r="D961" s="142"/>
      <c r="E961" s="142"/>
      <c r="F961" s="142"/>
      <c r="G961" s="142"/>
    </row>
    <row r="962" spans="1:7" s="177" customFormat="1">
      <c r="A962" s="176"/>
      <c r="B962" s="141"/>
      <c r="C962" s="142"/>
      <c r="D962" s="142"/>
      <c r="E962" s="142"/>
      <c r="F962" s="142"/>
      <c r="G962" s="142"/>
    </row>
    <row r="963" spans="1:7" s="177" customFormat="1">
      <c r="A963" s="176"/>
      <c r="B963" s="141"/>
      <c r="C963" s="142"/>
      <c r="D963" s="142"/>
      <c r="E963" s="142"/>
      <c r="F963" s="142"/>
      <c r="G963" s="142"/>
    </row>
    <row r="964" spans="1:7" s="177" customFormat="1">
      <c r="A964" s="176"/>
      <c r="B964" s="141"/>
      <c r="C964" s="142"/>
      <c r="D964" s="142"/>
      <c r="E964" s="142"/>
      <c r="F964" s="142"/>
      <c r="G964" s="142"/>
    </row>
    <row r="965" spans="1:7" s="177" customFormat="1">
      <c r="A965" s="176"/>
      <c r="B965" s="141"/>
      <c r="C965" s="142"/>
      <c r="D965" s="142"/>
      <c r="E965" s="142"/>
      <c r="F965" s="142"/>
      <c r="G965" s="142"/>
    </row>
    <row r="966" spans="1:7" s="177" customFormat="1">
      <c r="A966" s="176"/>
      <c r="B966" s="141"/>
      <c r="C966" s="142"/>
      <c r="D966" s="142"/>
      <c r="E966" s="142"/>
      <c r="F966" s="142"/>
      <c r="G966" s="142"/>
    </row>
    <row r="967" spans="1:7" s="177" customFormat="1">
      <c r="A967" s="176"/>
      <c r="B967" s="141"/>
      <c r="C967" s="142"/>
      <c r="D967" s="142"/>
      <c r="E967" s="142"/>
      <c r="F967" s="142"/>
      <c r="G967" s="142"/>
    </row>
    <row r="968" spans="1:7" s="177" customFormat="1">
      <c r="A968" s="176"/>
      <c r="B968" s="141"/>
      <c r="C968" s="142"/>
      <c r="D968" s="142"/>
      <c r="E968" s="142"/>
      <c r="F968" s="142"/>
      <c r="G968" s="142"/>
    </row>
    <row r="969" spans="1:7" s="177" customFormat="1">
      <c r="A969" s="176"/>
      <c r="B969" s="141"/>
      <c r="C969" s="142"/>
      <c r="D969" s="142"/>
      <c r="E969" s="142"/>
      <c r="F969" s="142"/>
      <c r="G969" s="142"/>
    </row>
    <row r="970" spans="1:7" s="177" customFormat="1">
      <c r="A970" s="176"/>
      <c r="B970" s="141"/>
      <c r="C970" s="142"/>
      <c r="D970" s="142"/>
      <c r="E970" s="142"/>
      <c r="F970" s="142"/>
      <c r="G970" s="142"/>
    </row>
    <row r="971" spans="1:7" s="177" customFormat="1">
      <c r="A971" s="176"/>
      <c r="B971" s="141"/>
      <c r="C971" s="142"/>
      <c r="D971" s="142"/>
      <c r="E971" s="142"/>
      <c r="F971" s="142"/>
      <c r="G971" s="142"/>
    </row>
    <row r="972" spans="1:7" s="177" customFormat="1">
      <c r="A972" s="176"/>
      <c r="B972" s="141"/>
      <c r="C972" s="142"/>
      <c r="D972" s="142"/>
      <c r="E972" s="142"/>
      <c r="F972" s="142"/>
      <c r="G972" s="142"/>
    </row>
    <row r="973" spans="1:7" s="177" customFormat="1">
      <c r="A973" s="176"/>
      <c r="B973" s="141"/>
      <c r="C973" s="142"/>
      <c r="D973" s="142"/>
      <c r="E973" s="142"/>
      <c r="F973" s="142"/>
      <c r="G973" s="142"/>
    </row>
    <row r="974" spans="1:7" s="177" customFormat="1">
      <c r="A974" s="176"/>
      <c r="B974" s="141"/>
      <c r="C974" s="142"/>
      <c r="D974" s="142"/>
      <c r="E974" s="142"/>
      <c r="F974" s="142"/>
      <c r="G974" s="142"/>
    </row>
    <row r="975" spans="1:7" s="177" customFormat="1">
      <c r="A975" s="176"/>
      <c r="B975" s="141"/>
      <c r="C975" s="142"/>
      <c r="D975" s="142"/>
      <c r="E975" s="142"/>
      <c r="F975" s="142"/>
      <c r="G975" s="142"/>
    </row>
    <row r="976" spans="1:7" s="177" customFormat="1">
      <c r="A976" s="176"/>
      <c r="B976" s="141"/>
      <c r="C976" s="142"/>
      <c r="D976" s="142"/>
      <c r="E976" s="142"/>
      <c r="F976" s="142"/>
      <c r="G976" s="142"/>
    </row>
    <row r="977" spans="1:7" s="177" customFormat="1">
      <c r="A977" s="176"/>
      <c r="B977" s="141"/>
      <c r="C977" s="142"/>
      <c r="D977" s="142"/>
      <c r="E977" s="142"/>
      <c r="F977" s="142"/>
      <c r="G977" s="142"/>
    </row>
    <row r="978" spans="1:7" s="177" customFormat="1">
      <c r="A978" s="176"/>
      <c r="B978" s="141"/>
      <c r="C978" s="142"/>
      <c r="D978" s="142"/>
      <c r="E978" s="142"/>
      <c r="F978" s="142"/>
      <c r="G978" s="142"/>
    </row>
    <row r="979" spans="1:7" s="177" customFormat="1">
      <c r="A979" s="176"/>
      <c r="B979" s="141"/>
      <c r="C979" s="142"/>
      <c r="D979" s="142"/>
      <c r="E979" s="142"/>
      <c r="F979" s="142"/>
      <c r="G979" s="142"/>
    </row>
    <row r="980" spans="1:7" s="177" customFormat="1">
      <c r="A980" s="176"/>
      <c r="B980" s="141"/>
      <c r="C980" s="142"/>
      <c r="D980" s="142"/>
      <c r="E980" s="142"/>
      <c r="F980" s="142"/>
      <c r="G980" s="142"/>
    </row>
    <row r="981" spans="1:7" s="177" customFormat="1">
      <c r="A981" s="176"/>
      <c r="B981" s="141"/>
      <c r="C981" s="142"/>
      <c r="D981" s="142"/>
      <c r="E981" s="142"/>
      <c r="F981" s="142"/>
      <c r="G981" s="142"/>
    </row>
    <row r="982" spans="1:7" s="177" customFormat="1">
      <c r="A982" s="176"/>
      <c r="B982" s="141"/>
      <c r="C982" s="142"/>
      <c r="D982" s="142"/>
      <c r="E982" s="142"/>
      <c r="F982" s="142"/>
      <c r="G982" s="142"/>
    </row>
    <row r="983" spans="1:7" s="177" customFormat="1">
      <c r="A983" s="176"/>
      <c r="B983" s="141"/>
      <c r="C983" s="142"/>
      <c r="D983" s="142"/>
      <c r="E983" s="142"/>
      <c r="F983" s="142"/>
      <c r="G983" s="142"/>
    </row>
    <row r="984" spans="1:7" s="177" customFormat="1">
      <c r="A984" s="176"/>
      <c r="B984" s="141"/>
      <c r="C984" s="142"/>
      <c r="D984" s="142"/>
      <c r="E984" s="142"/>
      <c r="F984" s="142"/>
      <c r="G984" s="142"/>
    </row>
    <row r="985" spans="1:7" s="177" customFormat="1">
      <c r="A985" s="176"/>
      <c r="B985" s="141"/>
      <c r="C985" s="142"/>
      <c r="D985" s="142"/>
      <c r="E985" s="142"/>
      <c r="F985" s="142"/>
      <c r="G985" s="142"/>
    </row>
    <row r="986" spans="1:7" s="177" customFormat="1">
      <c r="A986" s="176"/>
      <c r="B986" s="141"/>
      <c r="C986" s="142"/>
      <c r="D986" s="142"/>
      <c r="E986" s="142"/>
      <c r="F986" s="142"/>
      <c r="G986" s="142"/>
    </row>
    <row r="987" spans="1:7" s="177" customFormat="1">
      <c r="A987" s="176"/>
      <c r="B987" s="141"/>
      <c r="C987" s="142"/>
      <c r="D987" s="142"/>
      <c r="E987" s="142"/>
      <c r="F987" s="142"/>
      <c r="G987" s="142"/>
    </row>
    <row r="988" spans="1:7" s="177" customFormat="1">
      <c r="A988" s="176"/>
      <c r="B988" s="141"/>
      <c r="C988" s="142"/>
      <c r="D988" s="142"/>
      <c r="E988" s="142"/>
      <c r="F988" s="142"/>
      <c r="G988" s="142"/>
    </row>
    <row r="989" spans="1:7" s="177" customFormat="1">
      <c r="A989" s="176"/>
      <c r="B989" s="141"/>
      <c r="C989" s="142"/>
      <c r="D989" s="142"/>
      <c r="E989" s="142"/>
      <c r="F989" s="142"/>
      <c r="G989" s="142"/>
    </row>
    <row r="990" spans="1:7" s="177" customFormat="1">
      <c r="A990" s="176"/>
      <c r="B990" s="141"/>
      <c r="C990" s="142"/>
      <c r="D990" s="142"/>
      <c r="E990" s="142"/>
      <c r="F990" s="142"/>
      <c r="G990" s="142"/>
    </row>
    <row r="991" spans="1:7" s="177" customFormat="1">
      <c r="A991" s="176"/>
      <c r="B991" s="141"/>
      <c r="C991" s="142"/>
      <c r="D991" s="142"/>
      <c r="E991" s="142"/>
      <c r="F991" s="142"/>
      <c r="G991" s="142"/>
    </row>
    <row r="992" spans="1:7" s="177" customFormat="1">
      <c r="A992" s="176"/>
      <c r="B992" s="141"/>
      <c r="C992" s="142"/>
      <c r="D992" s="142"/>
      <c r="E992" s="142"/>
      <c r="F992" s="142"/>
      <c r="G992" s="142"/>
    </row>
    <row r="993" spans="1:7" s="177" customFormat="1">
      <c r="A993" s="176"/>
      <c r="B993" s="141"/>
      <c r="C993" s="142"/>
      <c r="D993" s="142"/>
      <c r="E993" s="142"/>
      <c r="F993" s="142"/>
      <c r="G993" s="142"/>
    </row>
    <row r="994" spans="1:7" s="177" customFormat="1">
      <c r="A994" s="176"/>
      <c r="B994" s="141"/>
      <c r="C994" s="142"/>
      <c r="D994" s="142"/>
      <c r="E994" s="142"/>
      <c r="F994" s="142"/>
      <c r="G994" s="142"/>
    </row>
    <row r="995" spans="1:7" s="177" customFormat="1">
      <c r="A995" s="176"/>
      <c r="B995" s="141"/>
      <c r="C995" s="142"/>
      <c r="D995" s="142"/>
      <c r="E995" s="142"/>
      <c r="F995" s="142"/>
      <c r="G995" s="142"/>
    </row>
    <row r="996" spans="1:7" s="177" customFormat="1">
      <c r="A996" s="176"/>
      <c r="B996" s="141"/>
      <c r="C996" s="142"/>
      <c r="D996" s="142"/>
      <c r="E996" s="142"/>
      <c r="F996" s="142"/>
      <c r="G996" s="142"/>
    </row>
    <row r="997" spans="1:7" s="177" customFormat="1">
      <c r="A997" s="176"/>
      <c r="B997" s="141"/>
      <c r="C997" s="142"/>
      <c r="D997" s="142"/>
      <c r="E997" s="142"/>
      <c r="F997" s="142"/>
      <c r="G997" s="142"/>
    </row>
    <row r="998" spans="1:7" s="177" customFormat="1">
      <c r="A998" s="176"/>
      <c r="B998" s="141"/>
      <c r="C998" s="142"/>
      <c r="D998" s="142"/>
      <c r="E998" s="142"/>
      <c r="F998" s="142"/>
      <c r="G998" s="142"/>
    </row>
    <row r="999" spans="1:7" s="177" customFormat="1">
      <c r="A999" s="176"/>
      <c r="B999" s="141"/>
      <c r="C999" s="142"/>
      <c r="D999" s="142"/>
      <c r="E999" s="142"/>
      <c r="F999" s="142"/>
      <c r="G999" s="142"/>
    </row>
    <row r="1000" spans="1:7" s="177" customFormat="1">
      <c r="A1000" s="176"/>
      <c r="B1000" s="141"/>
      <c r="C1000" s="142"/>
      <c r="D1000" s="142"/>
      <c r="E1000" s="142"/>
      <c r="F1000" s="142"/>
      <c r="G1000" s="142"/>
    </row>
    <row r="1001" spans="1:7" s="177" customFormat="1">
      <c r="A1001" s="176"/>
      <c r="B1001" s="141"/>
      <c r="C1001" s="142"/>
      <c r="D1001" s="142"/>
      <c r="E1001" s="142"/>
      <c r="F1001" s="142"/>
      <c r="G1001" s="142"/>
    </row>
    <row r="1002" spans="1:7" s="177" customFormat="1">
      <c r="A1002" s="176"/>
      <c r="B1002" s="141"/>
      <c r="C1002" s="142"/>
      <c r="D1002" s="142"/>
      <c r="E1002" s="142"/>
      <c r="F1002" s="142"/>
      <c r="G1002" s="142"/>
    </row>
    <row r="1003" spans="1:7" s="177" customFormat="1">
      <c r="A1003" s="176"/>
      <c r="B1003" s="141"/>
      <c r="C1003" s="142"/>
      <c r="D1003" s="142"/>
      <c r="E1003" s="142"/>
      <c r="F1003" s="142"/>
      <c r="G1003" s="142"/>
    </row>
    <row r="1004" spans="1:7" s="177" customFormat="1">
      <c r="A1004" s="176"/>
      <c r="B1004" s="141"/>
      <c r="C1004" s="142"/>
      <c r="D1004" s="142"/>
      <c r="E1004" s="142"/>
      <c r="F1004" s="142"/>
      <c r="G1004" s="142"/>
    </row>
    <row r="1005" spans="1:7" s="177" customFormat="1">
      <c r="A1005" s="176"/>
      <c r="B1005" s="141"/>
      <c r="C1005" s="142"/>
      <c r="D1005" s="142"/>
      <c r="E1005" s="142"/>
      <c r="F1005" s="142"/>
      <c r="G1005" s="142"/>
    </row>
    <row r="1006" spans="1:7" s="177" customFormat="1">
      <c r="A1006" s="176"/>
      <c r="B1006" s="141"/>
      <c r="C1006" s="142"/>
      <c r="D1006" s="142"/>
      <c r="E1006" s="142"/>
      <c r="F1006" s="142"/>
      <c r="G1006" s="142"/>
    </row>
    <row r="1007" spans="1:7" s="177" customFormat="1">
      <c r="A1007" s="176"/>
      <c r="B1007" s="141"/>
      <c r="C1007" s="142"/>
      <c r="D1007" s="142"/>
      <c r="E1007" s="142"/>
      <c r="F1007" s="142"/>
      <c r="G1007" s="142"/>
    </row>
    <row r="1008" spans="1:7" s="177" customFormat="1">
      <c r="A1008" s="176"/>
      <c r="B1008" s="141"/>
      <c r="C1008" s="142"/>
      <c r="D1008" s="142"/>
      <c r="E1008" s="142"/>
      <c r="F1008" s="142"/>
      <c r="G1008" s="142"/>
    </row>
    <row r="1009" spans="1:7" s="177" customFormat="1">
      <c r="A1009" s="176"/>
      <c r="B1009" s="141"/>
      <c r="C1009" s="142"/>
      <c r="D1009" s="142"/>
      <c r="E1009" s="142"/>
      <c r="F1009" s="142"/>
      <c r="G1009" s="142"/>
    </row>
    <row r="1010" spans="1:7" s="177" customFormat="1">
      <c r="A1010" s="176"/>
      <c r="B1010" s="141"/>
      <c r="C1010" s="142"/>
      <c r="D1010" s="142"/>
      <c r="E1010" s="142"/>
      <c r="F1010" s="142"/>
      <c r="G1010" s="142"/>
    </row>
    <row r="1011" spans="1:7" s="177" customFormat="1">
      <c r="A1011" s="176"/>
      <c r="B1011" s="141"/>
      <c r="C1011" s="142"/>
      <c r="D1011" s="142"/>
      <c r="E1011" s="142"/>
      <c r="F1011" s="142"/>
      <c r="G1011" s="142"/>
    </row>
    <row r="1012" spans="1:7" s="177" customFormat="1">
      <c r="A1012" s="176"/>
      <c r="B1012" s="141"/>
      <c r="C1012" s="142"/>
      <c r="D1012" s="142"/>
      <c r="E1012" s="142"/>
      <c r="F1012" s="142"/>
      <c r="G1012" s="142"/>
    </row>
    <row r="1013" spans="1:7" s="177" customFormat="1">
      <c r="A1013" s="176"/>
      <c r="B1013" s="141"/>
      <c r="C1013" s="142"/>
      <c r="D1013" s="142"/>
      <c r="E1013" s="142"/>
      <c r="F1013" s="142"/>
      <c r="G1013" s="142"/>
    </row>
    <row r="1014" spans="1:7" s="177" customFormat="1">
      <c r="A1014" s="176"/>
      <c r="B1014" s="141"/>
      <c r="C1014" s="142"/>
      <c r="D1014" s="142"/>
      <c r="E1014" s="142"/>
      <c r="F1014" s="142"/>
      <c r="G1014" s="142"/>
    </row>
    <row r="1015" spans="1:7" s="177" customFormat="1">
      <c r="A1015" s="176"/>
      <c r="B1015" s="141"/>
      <c r="C1015" s="142"/>
      <c r="D1015" s="142"/>
      <c r="E1015" s="142"/>
      <c r="F1015" s="142"/>
      <c r="G1015" s="142"/>
    </row>
    <row r="1016" spans="1:7" s="177" customFormat="1">
      <c r="A1016" s="176"/>
      <c r="B1016" s="141"/>
      <c r="C1016" s="142"/>
      <c r="D1016" s="142"/>
      <c r="E1016" s="142"/>
      <c r="F1016" s="142"/>
      <c r="G1016" s="142"/>
    </row>
    <row r="1017" spans="1:7" s="177" customFormat="1">
      <c r="A1017" s="176"/>
      <c r="B1017" s="141"/>
      <c r="C1017" s="142"/>
      <c r="D1017" s="142"/>
      <c r="E1017" s="142"/>
      <c r="F1017" s="142"/>
      <c r="G1017" s="142"/>
    </row>
    <row r="1018" spans="1:7" s="177" customFormat="1">
      <c r="A1018" s="176"/>
      <c r="B1018" s="141"/>
      <c r="C1018" s="142"/>
      <c r="D1018" s="142"/>
      <c r="E1018" s="142"/>
      <c r="F1018" s="142"/>
      <c r="G1018" s="142"/>
    </row>
    <row r="1019" spans="1:7" s="177" customFormat="1">
      <c r="A1019" s="176"/>
      <c r="B1019" s="141"/>
      <c r="C1019" s="142"/>
      <c r="D1019" s="142"/>
      <c r="E1019" s="142"/>
      <c r="F1019" s="142"/>
      <c r="G1019" s="142"/>
    </row>
    <row r="1020" spans="1:7" s="177" customFormat="1">
      <c r="A1020" s="176"/>
      <c r="B1020" s="141"/>
      <c r="C1020" s="142"/>
      <c r="D1020" s="142"/>
      <c r="E1020" s="142"/>
      <c r="F1020" s="142"/>
      <c r="G1020" s="142"/>
    </row>
    <row r="1021" spans="1:7" s="177" customFormat="1">
      <c r="A1021" s="176"/>
      <c r="B1021" s="141"/>
      <c r="C1021" s="142"/>
      <c r="D1021" s="142"/>
      <c r="E1021" s="142"/>
      <c r="F1021" s="142"/>
      <c r="G1021" s="142"/>
    </row>
    <row r="1022" spans="1:7" s="177" customFormat="1">
      <c r="A1022" s="176"/>
      <c r="B1022" s="141"/>
      <c r="C1022" s="142"/>
      <c r="D1022" s="142"/>
      <c r="E1022" s="142"/>
      <c r="F1022" s="142"/>
      <c r="G1022" s="142"/>
    </row>
    <row r="1023" spans="1:7" s="177" customFormat="1">
      <c r="A1023" s="176"/>
      <c r="B1023" s="141"/>
      <c r="C1023" s="142"/>
      <c r="D1023" s="142"/>
      <c r="E1023" s="142"/>
      <c r="F1023" s="142"/>
      <c r="G1023" s="142"/>
    </row>
    <row r="1024" spans="1:7" s="177" customFormat="1">
      <c r="A1024" s="176"/>
      <c r="B1024" s="141"/>
      <c r="C1024" s="142"/>
      <c r="D1024" s="142"/>
      <c r="E1024" s="142"/>
      <c r="F1024" s="142"/>
      <c r="G1024" s="142"/>
    </row>
    <row r="1025" spans="1:7" s="177" customFormat="1">
      <c r="A1025" s="176"/>
      <c r="B1025" s="141"/>
      <c r="C1025" s="142"/>
      <c r="D1025" s="142"/>
      <c r="E1025" s="142"/>
      <c r="F1025" s="142"/>
      <c r="G1025" s="142"/>
    </row>
    <row r="1026" spans="1:7" s="177" customFormat="1">
      <c r="A1026" s="176"/>
      <c r="B1026" s="141"/>
      <c r="C1026" s="142"/>
      <c r="D1026" s="142"/>
      <c r="E1026" s="142"/>
      <c r="F1026" s="142"/>
      <c r="G1026" s="142"/>
    </row>
    <row r="1027" spans="1:7" s="177" customFormat="1">
      <c r="A1027" s="176"/>
      <c r="B1027" s="141"/>
      <c r="C1027" s="142"/>
      <c r="D1027" s="142"/>
      <c r="E1027" s="142"/>
      <c r="F1027" s="142"/>
      <c r="G1027" s="142"/>
    </row>
    <row r="1028" spans="1:7" s="177" customFormat="1">
      <c r="A1028" s="176"/>
      <c r="B1028" s="141"/>
      <c r="C1028" s="142"/>
      <c r="D1028" s="142"/>
      <c r="E1028" s="142"/>
      <c r="F1028" s="142"/>
      <c r="G1028" s="142"/>
    </row>
    <row r="1029" spans="1:7" s="177" customFormat="1">
      <c r="A1029" s="176"/>
      <c r="B1029" s="141"/>
      <c r="C1029" s="142"/>
      <c r="D1029" s="142"/>
      <c r="E1029" s="142"/>
      <c r="F1029" s="142"/>
      <c r="G1029" s="142"/>
    </row>
    <row r="1030" spans="1:7" s="177" customFormat="1">
      <c r="A1030" s="176"/>
      <c r="B1030" s="141"/>
      <c r="C1030" s="142"/>
      <c r="D1030" s="142"/>
      <c r="E1030" s="142"/>
      <c r="F1030" s="142"/>
      <c r="G1030" s="142"/>
    </row>
    <row r="1031" spans="1:7" s="177" customFormat="1">
      <c r="A1031" s="176"/>
      <c r="B1031" s="141"/>
      <c r="C1031" s="142"/>
      <c r="D1031" s="142"/>
      <c r="E1031" s="142"/>
      <c r="F1031" s="142"/>
      <c r="G1031" s="142"/>
    </row>
    <row r="1032" spans="1:7" s="177" customFormat="1">
      <c r="A1032" s="176"/>
      <c r="B1032" s="141"/>
      <c r="C1032" s="142"/>
      <c r="D1032" s="142"/>
      <c r="E1032" s="142"/>
      <c r="F1032" s="142"/>
      <c r="G1032" s="142"/>
    </row>
    <row r="1033" spans="1:7" s="177" customFormat="1">
      <c r="A1033" s="176"/>
      <c r="B1033" s="141"/>
      <c r="C1033" s="142"/>
      <c r="D1033" s="142"/>
      <c r="E1033" s="142"/>
      <c r="F1033" s="142"/>
      <c r="G1033" s="142"/>
    </row>
    <row r="1034" spans="1:7" s="177" customFormat="1">
      <c r="A1034" s="176"/>
      <c r="B1034" s="141"/>
      <c r="C1034" s="142"/>
      <c r="D1034" s="142"/>
      <c r="E1034" s="142"/>
      <c r="F1034" s="142"/>
      <c r="G1034" s="142"/>
    </row>
    <row r="1035" spans="1:7" s="177" customFormat="1">
      <c r="A1035" s="176"/>
      <c r="B1035" s="141"/>
      <c r="C1035" s="142"/>
      <c r="D1035" s="142"/>
      <c r="E1035" s="142"/>
      <c r="F1035" s="142"/>
      <c r="G1035" s="142"/>
    </row>
    <row r="1036" spans="1:7" s="177" customFormat="1">
      <c r="A1036" s="176"/>
      <c r="B1036" s="141"/>
      <c r="C1036" s="142"/>
      <c r="D1036" s="142"/>
      <c r="E1036" s="142"/>
      <c r="F1036" s="142"/>
      <c r="G1036" s="142"/>
    </row>
    <row r="1037" spans="1:7" s="177" customFormat="1">
      <c r="A1037" s="176"/>
      <c r="B1037" s="141"/>
      <c r="C1037" s="142"/>
      <c r="D1037" s="142"/>
      <c r="E1037" s="142"/>
      <c r="F1037" s="142"/>
      <c r="G1037" s="142"/>
    </row>
    <row r="1038" spans="1:7" s="177" customFormat="1">
      <c r="A1038" s="176"/>
      <c r="B1038" s="141"/>
      <c r="C1038" s="142"/>
      <c r="D1038" s="142"/>
      <c r="E1038" s="142"/>
      <c r="F1038" s="142"/>
      <c r="G1038" s="142"/>
    </row>
    <row r="1039" spans="1:7" s="177" customFormat="1">
      <c r="A1039" s="176"/>
      <c r="B1039" s="141"/>
      <c r="C1039" s="142"/>
      <c r="D1039" s="142"/>
      <c r="E1039" s="142"/>
      <c r="F1039" s="142"/>
      <c r="G1039" s="142"/>
    </row>
    <row r="1040" spans="1:7" s="177" customFormat="1">
      <c r="A1040" s="176"/>
      <c r="B1040" s="141"/>
      <c r="C1040" s="142"/>
      <c r="D1040" s="142"/>
      <c r="E1040" s="142"/>
      <c r="F1040" s="142"/>
      <c r="G1040" s="142"/>
    </row>
    <row r="1041" spans="1:7" s="177" customFormat="1">
      <c r="A1041" s="176"/>
      <c r="B1041" s="141"/>
      <c r="C1041" s="142"/>
      <c r="D1041" s="142"/>
      <c r="E1041" s="142"/>
      <c r="F1041" s="142"/>
      <c r="G1041" s="142"/>
    </row>
    <row r="1042" spans="1:7" s="177" customFormat="1">
      <c r="A1042" s="176"/>
      <c r="B1042" s="141"/>
      <c r="C1042" s="142"/>
      <c r="D1042" s="142"/>
      <c r="E1042" s="142"/>
      <c r="F1042" s="142"/>
      <c r="G1042" s="142"/>
    </row>
    <row r="1043" spans="1:7" s="177" customFormat="1">
      <c r="A1043" s="176"/>
      <c r="B1043" s="141"/>
      <c r="C1043" s="142"/>
      <c r="D1043" s="142"/>
      <c r="E1043" s="142"/>
      <c r="F1043" s="142"/>
      <c r="G1043" s="142"/>
    </row>
    <row r="1044" spans="1:7" s="177" customFormat="1">
      <c r="A1044" s="176"/>
      <c r="B1044" s="141"/>
      <c r="C1044" s="142"/>
      <c r="D1044" s="142"/>
      <c r="E1044" s="142"/>
      <c r="F1044" s="142"/>
      <c r="G1044" s="142"/>
    </row>
    <row r="1045" spans="1:7" s="177" customFormat="1">
      <c r="A1045" s="176"/>
      <c r="B1045" s="141"/>
      <c r="C1045" s="142"/>
      <c r="D1045" s="142"/>
      <c r="E1045" s="142"/>
      <c r="F1045" s="142"/>
      <c r="G1045" s="142"/>
    </row>
    <row r="1046" spans="1:7" s="177" customFormat="1">
      <c r="A1046" s="176"/>
      <c r="B1046" s="141"/>
      <c r="C1046" s="142"/>
      <c r="D1046" s="142"/>
      <c r="E1046" s="142"/>
      <c r="F1046" s="142"/>
      <c r="G1046" s="142"/>
    </row>
    <row r="1047" spans="1:7" s="177" customFormat="1">
      <c r="A1047" s="176"/>
      <c r="B1047" s="141"/>
      <c r="C1047" s="142"/>
      <c r="D1047" s="142"/>
      <c r="E1047" s="142"/>
      <c r="F1047" s="142"/>
      <c r="G1047" s="142"/>
    </row>
    <row r="1048" spans="1:7" s="177" customFormat="1">
      <c r="A1048" s="176"/>
      <c r="B1048" s="141"/>
      <c r="C1048" s="142"/>
      <c r="D1048" s="142"/>
      <c r="E1048" s="142"/>
      <c r="F1048" s="142"/>
      <c r="G1048" s="142"/>
    </row>
    <row r="1049" spans="1:7" s="177" customFormat="1">
      <c r="A1049" s="176"/>
      <c r="B1049" s="141"/>
      <c r="C1049" s="142"/>
      <c r="D1049" s="142"/>
      <c r="E1049" s="142"/>
      <c r="F1049" s="142"/>
      <c r="G1049" s="142"/>
    </row>
    <row r="1050" spans="1:7" s="177" customFormat="1">
      <c r="A1050" s="176"/>
      <c r="B1050" s="141"/>
      <c r="C1050" s="142"/>
      <c r="D1050" s="142"/>
      <c r="E1050" s="142"/>
      <c r="F1050" s="142"/>
      <c r="G1050" s="142"/>
    </row>
    <row r="1051" spans="1:7" s="177" customFormat="1">
      <c r="A1051" s="176"/>
      <c r="B1051" s="141"/>
      <c r="C1051" s="142"/>
      <c r="D1051" s="142"/>
      <c r="E1051" s="142"/>
      <c r="F1051" s="142"/>
      <c r="G1051" s="142"/>
    </row>
    <row r="1052" spans="1:7" s="177" customFormat="1">
      <c r="A1052" s="176"/>
      <c r="B1052" s="141"/>
      <c r="C1052" s="142"/>
      <c r="D1052" s="142"/>
      <c r="E1052" s="142"/>
      <c r="F1052" s="142"/>
      <c r="G1052" s="142"/>
    </row>
    <row r="1053" spans="1:7" s="177" customFormat="1">
      <c r="A1053" s="176"/>
      <c r="B1053" s="141"/>
      <c r="C1053" s="142"/>
      <c r="D1053" s="142"/>
      <c r="E1053" s="142"/>
      <c r="F1053" s="142"/>
      <c r="G1053" s="142"/>
    </row>
    <row r="1054" spans="1:7" s="177" customFormat="1">
      <c r="A1054" s="176"/>
      <c r="B1054" s="141"/>
      <c r="C1054" s="142"/>
      <c r="D1054" s="142"/>
      <c r="E1054" s="142"/>
      <c r="F1054" s="142"/>
      <c r="G1054" s="142"/>
    </row>
    <row r="1055" spans="1:7" s="177" customFormat="1">
      <c r="A1055" s="176"/>
      <c r="B1055" s="141"/>
      <c r="C1055" s="142"/>
      <c r="D1055" s="142"/>
      <c r="E1055" s="142"/>
      <c r="F1055" s="142"/>
      <c r="G1055" s="142"/>
    </row>
    <row r="1056" spans="1:7" s="177" customFormat="1">
      <c r="A1056" s="176"/>
      <c r="B1056" s="141"/>
      <c r="C1056" s="142"/>
      <c r="D1056" s="142"/>
      <c r="E1056" s="142"/>
      <c r="F1056" s="142"/>
      <c r="G1056" s="142"/>
    </row>
    <row r="1057" spans="1:7" s="177" customFormat="1">
      <c r="A1057" s="176"/>
      <c r="B1057" s="141"/>
      <c r="C1057" s="142"/>
      <c r="D1057" s="142"/>
      <c r="E1057" s="142"/>
      <c r="F1057" s="142"/>
      <c r="G1057" s="142"/>
    </row>
    <row r="1058" spans="1:7" s="177" customFormat="1">
      <c r="A1058" s="176"/>
      <c r="B1058" s="141"/>
      <c r="C1058" s="142"/>
      <c r="D1058" s="142"/>
      <c r="E1058" s="142"/>
      <c r="F1058" s="142"/>
      <c r="G1058" s="142"/>
    </row>
    <row r="1059" spans="1:7" s="177" customFormat="1">
      <c r="A1059" s="176"/>
      <c r="B1059" s="141"/>
      <c r="C1059" s="142"/>
      <c r="D1059" s="142"/>
      <c r="E1059" s="142"/>
      <c r="F1059" s="142"/>
      <c r="G1059" s="142"/>
    </row>
    <row r="1060" spans="1:7" s="177" customFormat="1">
      <c r="A1060" s="176"/>
      <c r="B1060" s="141"/>
      <c r="C1060" s="142"/>
      <c r="D1060" s="142"/>
      <c r="E1060" s="142"/>
      <c r="F1060" s="142"/>
      <c r="G1060" s="142"/>
    </row>
    <row r="1061" spans="1:7" s="177" customFormat="1">
      <c r="A1061" s="176"/>
      <c r="B1061" s="141"/>
      <c r="C1061" s="142"/>
      <c r="D1061" s="142"/>
      <c r="E1061" s="142"/>
      <c r="F1061" s="142"/>
      <c r="G1061" s="142"/>
    </row>
    <row r="1062" spans="1:7" s="177" customFormat="1">
      <c r="A1062" s="176"/>
      <c r="B1062" s="141"/>
      <c r="C1062" s="142"/>
      <c r="D1062" s="142"/>
      <c r="E1062" s="142"/>
      <c r="F1062" s="142"/>
      <c r="G1062" s="142"/>
    </row>
    <row r="1063" spans="1:7" s="177" customFormat="1">
      <c r="A1063" s="176"/>
      <c r="B1063" s="141"/>
      <c r="C1063" s="142"/>
      <c r="D1063" s="142"/>
      <c r="E1063" s="142"/>
      <c r="F1063" s="142"/>
      <c r="G1063" s="142"/>
    </row>
    <row r="1064" spans="1:7" s="177" customFormat="1">
      <c r="A1064" s="176"/>
      <c r="B1064" s="141"/>
      <c r="C1064" s="142"/>
      <c r="D1064" s="142"/>
      <c r="E1064" s="142"/>
      <c r="F1064" s="142"/>
      <c r="G1064" s="142"/>
    </row>
    <row r="1065" spans="1:7" s="177" customFormat="1">
      <c r="A1065" s="176"/>
      <c r="B1065" s="141"/>
      <c r="C1065" s="142"/>
      <c r="D1065" s="142"/>
      <c r="E1065" s="142"/>
      <c r="F1065" s="142"/>
      <c r="G1065" s="142"/>
    </row>
    <row r="1066" spans="1:7" s="177" customFormat="1">
      <c r="A1066" s="176"/>
      <c r="B1066" s="141"/>
      <c r="C1066" s="142"/>
      <c r="D1066" s="142"/>
      <c r="E1066" s="142"/>
      <c r="F1066" s="142"/>
      <c r="G1066" s="142"/>
    </row>
    <row r="1067" spans="1:7" s="177" customFormat="1">
      <c r="A1067" s="176"/>
      <c r="B1067" s="141"/>
      <c r="C1067" s="142"/>
      <c r="D1067" s="142"/>
      <c r="E1067" s="142"/>
      <c r="F1067" s="142"/>
      <c r="G1067" s="142"/>
    </row>
    <row r="1068" spans="1:7" s="177" customFormat="1">
      <c r="A1068" s="176"/>
      <c r="B1068" s="141"/>
      <c r="C1068" s="142"/>
      <c r="D1068" s="142"/>
      <c r="E1068" s="142"/>
      <c r="F1068" s="142"/>
      <c r="G1068" s="142"/>
    </row>
    <row r="1069" spans="1:7" s="177" customFormat="1">
      <c r="A1069" s="176"/>
      <c r="B1069" s="141"/>
      <c r="C1069" s="142"/>
      <c r="D1069" s="142"/>
      <c r="E1069" s="142"/>
      <c r="F1069" s="142"/>
      <c r="G1069" s="142"/>
    </row>
    <row r="1070" spans="1:7" s="177" customFormat="1">
      <c r="A1070" s="176"/>
      <c r="B1070" s="141"/>
      <c r="C1070" s="142"/>
      <c r="D1070" s="142"/>
      <c r="E1070" s="142"/>
      <c r="F1070" s="142"/>
      <c r="G1070" s="142"/>
    </row>
    <row r="1071" spans="1:7" s="177" customFormat="1">
      <c r="A1071" s="176"/>
      <c r="B1071" s="141"/>
      <c r="C1071" s="142"/>
      <c r="D1071" s="142"/>
      <c r="E1071" s="142"/>
      <c r="F1071" s="142"/>
      <c r="G1071" s="142"/>
    </row>
    <row r="1072" spans="1:7" s="177" customFormat="1">
      <c r="A1072" s="176"/>
      <c r="B1072" s="141"/>
      <c r="C1072" s="142"/>
      <c r="D1072" s="142"/>
      <c r="E1072" s="142"/>
      <c r="F1072" s="142"/>
      <c r="G1072" s="142"/>
    </row>
    <row r="1073" spans="1:7" s="177" customFormat="1">
      <c r="A1073" s="176"/>
      <c r="B1073" s="141"/>
      <c r="C1073" s="142"/>
      <c r="D1073" s="142"/>
      <c r="E1073" s="142"/>
      <c r="F1073" s="142"/>
      <c r="G1073" s="142"/>
    </row>
    <row r="1074" spans="1:7" s="177" customFormat="1">
      <c r="A1074" s="176"/>
      <c r="B1074" s="141"/>
      <c r="C1074" s="142"/>
      <c r="D1074" s="142"/>
      <c r="E1074" s="142"/>
      <c r="F1074" s="142"/>
      <c r="G1074" s="142"/>
    </row>
    <row r="1075" spans="1:7" s="177" customFormat="1">
      <c r="A1075" s="176"/>
      <c r="B1075" s="141"/>
      <c r="C1075" s="142"/>
      <c r="D1075" s="142"/>
      <c r="E1075" s="142"/>
      <c r="F1075" s="142"/>
      <c r="G1075" s="142"/>
    </row>
    <row r="1076" spans="1:7" s="177" customFormat="1">
      <c r="A1076" s="176"/>
      <c r="B1076" s="141"/>
      <c r="C1076" s="142"/>
      <c r="D1076" s="142"/>
      <c r="E1076" s="142"/>
      <c r="F1076" s="142"/>
      <c r="G1076" s="142"/>
    </row>
    <row r="1077" spans="1:7" s="177" customFormat="1">
      <c r="A1077" s="176"/>
      <c r="B1077" s="141"/>
      <c r="C1077" s="142"/>
      <c r="D1077" s="142"/>
      <c r="E1077" s="142"/>
      <c r="F1077" s="142"/>
      <c r="G1077" s="142"/>
    </row>
    <row r="1078" spans="1:7" s="177" customFormat="1">
      <c r="A1078" s="176"/>
      <c r="B1078" s="141"/>
      <c r="C1078" s="142"/>
      <c r="D1078" s="142"/>
      <c r="E1078" s="142"/>
      <c r="F1078" s="142"/>
      <c r="G1078" s="142"/>
    </row>
    <row r="1079" spans="1:7" s="177" customFormat="1">
      <c r="A1079" s="176"/>
      <c r="B1079" s="141"/>
      <c r="C1079" s="142"/>
      <c r="D1079" s="142"/>
      <c r="E1079" s="142"/>
      <c r="F1079" s="142"/>
      <c r="G1079" s="142"/>
    </row>
    <row r="1080" spans="1:7" s="177" customFormat="1">
      <c r="A1080" s="176"/>
      <c r="B1080" s="141"/>
      <c r="C1080" s="142"/>
      <c r="D1080" s="142"/>
      <c r="E1080" s="142"/>
      <c r="F1080" s="142"/>
      <c r="G1080" s="142"/>
    </row>
    <row r="1081" spans="1:7" s="177" customFormat="1">
      <c r="A1081" s="176"/>
      <c r="B1081" s="141"/>
      <c r="C1081" s="142"/>
      <c r="D1081" s="142"/>
      <c r="E1081" s="142"/>
      <c r="F1081" s="142"/>
      <c r="G1081" s="142"/>
    </row>
    <row r="1082" spans="1:7" s="177" customFormat="1">
      <c r="A1082" s="176"/>
      <c r="B1082" s="141"/>
      <c r="C1082" s="142"/>
      <c r="D1082" s="142"/>
      <c r="E1082" s="142"/>
      <c r="F1082" s="142"/>
      <c r="G1082" s="142"/>
    </row>
    <row r="1083" spans="1:7" s="177" customFormat="1">
      <c r="A1083" s="176"/>
      <c r="B1083" s="141"/>
      <c r="C1083" s="142"/>
      <c r="D1083" s="142"/>
      <c r="E1083" s="142"/>
      <c r="F1083" s="142"/>
      <c r="G1083" s="142"/>
    </row>
    <row r="1084" spans="1:7" s="177" customFormat="1">
      <c r="A1084" s="176"/>
      <c r="B1084" s="141"/>
      <c r="C1084" s="142"/>
      <c r="D1084" s="142"/>
      <c r="E1084" s="142"/>
      <c r="F1084" s="142"/>
      <c r="G1084" s="142"/>
    </row>
    <row r="1085" spans="1:7" s="177" customFormat="1">
      <c r="A1085" s="176"/>
      <c r="B1085" s="141"/>
      <c r="C1085" s="142"/>
      <c r="D1085" s="142"/>
      <c r="E1085" s="142"/>
      <c r="F1085" s="142"/>
      <c r="G1085" s="142"/>
    </row>
    <row r="1086" spans="1:7" s="177" customFormat="1">
      <c r="A1086" s="176"/>
      <c r="B1086" s="141"/>
      <c r="C1086" s="142"/>
      <c r="D1086" s="142"/>
      <c r="E1086" s="142"/>
      <c r="F1086" s="142"/>
      <c r="G1086" s="142"/>
    </row>
    <row r="1087" spans="1:7" s="177" customFormat="1">
      <c r="A1087" s="176"/>
      <c r="B1087" s="141"/>
      <c r="C1087" s="142"/>
      <c r="D1087" s="142"/>
      <c r="E1087" s="142"/>
      <c r="F1087" s="142"/>
      <c r="G1087" s="142"/>
    </row>
    <row r="1088" spans="1:7" s="177" customFormat="1">
      <c r="A1088" s="176"/>
      <c r="B1088" s="141"/>
      <c r="C1088" s="142"/>
      <c r="D1088" s="142"/>
      <c r="E1088" s="142"/>
      <c r="F1088" s="142"/>
      <c r="G1088" s="142"/>
    </row>
    <row r="1089" spans="1:7" s="177" customFormat="1">
      <c r="A1089" s="176"/>
      <c r="B1089" s="141"/>
      <c r="C1089" s="142"/>
      <c r="D1089" s="142"/>
      <c r="E1089" s="142"/>
      <c r="F1089" s="142"/>
      <c r="G1089" s="142"/>
    </row>
    <row r="1090" spans="1:7" s="177" customFormat="1">
      <c r="A1090" s="176"/>
      <c r="B1090" s="141"/>
      <c r="C1090" s="142"/>
      <c r="D1090" s="142"/>
      <c r="E1090" s="142"/>
      <c r="F1090" s="142"/>
      <c r="G1090" s="142"/>
    </row>
    <row r="1091" spans="1:7" s="177" customFormat="1">
      <c r="A1091" s="176"/>
      <c r="B1091" s="141"/>
      <c r="C1091" s="142"/>
      <c r="D1091" s="142"/>
      <c r="E1091" s="142"/>
      <c r="F1091" s="142"/>
      <c r="G1091" s="142"/>
    </row>
    <row r="1092" spans="1:7" s="177" customFormat="1">
      <c r="A1092" s="176"/>
      <c r="B1092" s="141"/>
      <c r="C1092" s="142"/>
      <c r="D1092" s="142"/>
      <c r="E1092" s="142"/>
      <c r="F1092" s="142"/>
      <c r="G1092" s="142"/>
    </row>
    <row r="1093" spans="1:7" s="177" customFormat="1">
      <c r="A1093" s="176"/>
      <c r="B1093" s="141"/>
      <c r="C1093" s="142"/>
      <c r="D1093" s="142"/>
      <c r="E1093" s="142"/>
      <c r="F1093" s="142"/>
      <c r="G1093" s="142"/>
    </row>
    <row r="1094" spans="1:7" s="177" customFormat="1">
      <c r="A1094" s="176"/>
      <c r="B1094" s="141"/>
      <c r="C1094" s="142"/>
      <c r="D1094" s="142"/>
      <c r="E1094" s="142"/>
      <c r="F1094" s="142"/>
      <c r="G1094" s="142"/>
    </row>
    <row r="1095" spans="1:7" s="177" customFormat="1">
      <c r="A1095" s="176"/>
      <c r="B1095" s="141"/>
      <c r="C1095" s="142"/>
      <c r="D1095" s="142"/>
      <c r="E1095" s="142"/>
      <c r="F1095" s="142"/>
      <c r="G1095" s="142"/>
    </row>
    <row r="1096" spans="1:7" s="177" customFormat="1">
      <c r="A1096" s="176"/>
      <c r="B1096" s="141"/>
      <c r="C1096" s="142"/>
      <c r="D1096" s="142"/>
      <c r="E1096" s="142"/>
      <c r="F1096" s="142"/>
      <c r="G1096" s="142"/>
    </row>
    <row r="1097" spans="1:7" s="177" customFormat="1">
      <c r="A1097" s="176"/>
      <c r="B1097" s="141"/>
      <c r="C1097" s="142"/>
      <c r="D1097" s="142"/>
      <c r="E1097" s="142"/>
      <c r="F1097" s="142"/>
      <c r="G1097" s="142"/>
    </row>
    <row r="1098" spans="1:7" s="177" customFormat="1">
      <c r="A1098" s="176"/>
      <c r="B1098" s="141"/>
      <c r="C1098" s="142"/>
      <c r="D1098" s="142"/>
      <c r="E1098" s="142"/>
      <c r="F1098" s="142"/>
      <c r="G1098" s="142"/>
    </row>
    <row r="1099" spans="1:7" s="177" customFormat="1">
      <c r="A1099" s="176"/>
      <c r="B1099" s="141"/>
      <c r="C1099" s="142"/>
      <c r="D1099" s="142"/>
      <c r="E1099" s="142"/>
      <c r="F1099" s="142"/>
      <c r="G1099" s="142"/>
    </row>
    <row r="1100" spans="1:7" s="177" customFormat="1">
      <c r="A1100" s="176"/>
      <c r="B1100" s="141"/>
      <c r="C1100" s="142"/>
      <c r="D1100" s="142"/>
      <c r="E1100" s="142"/>
      <c r="F1100" s="142"/>
      <c r="G1100" s="142"/>
    </row>
    <row r="1101" spans="1:7" s="177" customFormat="1">
      <c r="A1101" s="176"/>
      <c r="B1101" s="141"/>
      <c r="C1101" s="142"/>
      <c r="D1101" s="142"/>
      <c r="E1101" s="142"/>
      <c r="F1101" s="142"/>
      <c r="G1101" s="142"/>
    </row>
    <row r="1102" spans="1:7" s="177" customFormat="1">
      <c r="A1102" s="176"/>
      <c r="B1102" s="141"/>
      <c r="C1102" s="142"/>
      <c r="D1102" s="142"/>
      <c r="E1102" s="142"/>
      <c r="F1102" s="142"/>
      <c r="G1102" s="142"/>
    </row>
    <row r="1103" spans="1:7" s="177" customFormat="1">
      <c r="A1103" s="176"/>
      <c r="B1103" s="141"/>
      <c r="C1103" s="142"/>
      <c r="D1103" s="142"/>
      <c r="E1103" s="142"/>
      <c r="F1103" s="142"/>
      <c r="G1103" s="142"/>
    </row>
    <row r="1104" spans="1:7" s="177" customFormat="1">
      <c r="A1104" s="176"/>
      <c r="B1104" s="141"/>
      <c r="C1104" s="142"/>
      <c r="D1104" s="142"/>
      <c r="E1104" s="142"/>
      <c r="F1104" s="142"/>
      <c r="G1104" s="142"/>
    </row>
    <row r="1105" spans="1:7" s="177" customFormat="1">
      <c r="A1105" s="176"/>
      <c r="B1105" s="141"/>
      <c r="C1105" s="142"/>
      <c r="D1105" s="142"/>
      <c r="E1105" s="142"/>
      <c r="F1105" s="142"/>
      <c r="G1105" s="142"/>
    </row>
    <row r="1106" spans="1:7" s="177" customFormat="1">
      <c r="A1106" s="176"/>
      <c r="B1106" s="141"/>
      <c r="C1106" s="142"/>
      <c r="D1106" s="142"/>
      <c r="E1106" s="142"/>
      <c r="F1106" s="142"/>
      <c r="G1106" s="142"/>
    </row>
    <row r="1107" spans="1:7" s="177" customFormat="1">
      <c r="A1107" s="176"/>
      <c r="B1107" s="141"/>
      <c r="C1107" s="142"/>
      <c r="D1107" s="142"/>
      <c r="E1107" s="142"/>
      <c r="F1107" s="142"/>
      <c r="G1107" s="142"/>
    </row>
    <row r="1108" spans="1:7" s="177" customFormat="1">
      <c r="A1108" s="176"/>
      <c r="B1108" s="141"/>
      <c r="C1108" s="142"/>
      <c r="D1108" s="142"/>
      <c r="E1108" s="142"/>
      <c r="F1108" s="142"/>
      <c r="G1108" s="142"/>
    </row>
    <row r="1109" spans="1:7" s="177" customFormat="1">
      <c r="A1109" s="176"/>
      <c r="B1109" s="141"/>
      <c r="C1109" s="142"/>
      <c r="D1109" s="142"/>
      <c r="E1109" s="142"/>
      <c r="F1109" s="142"/>
      <c r="G1109" s="142"/>
    </row>
    <row r="1110" spans="1:7" s="177" customFormat="1">
      <c r="A1110" s="176"/>
      <c r="B1110" s="141"/>
      <c r="C1110" s="142"/>
      <c r="D1110" s="142"/>
      <c r="E1110" s="142"/>
      <c r="F1110" s="142"/>
      <c r="G1110" s="142"/>
    </row>
    <row r="1111" spans="1:7" s="177" customFormat="1">
      <c r="A1111" s="176"/>
      <c r="B1111" s="141"/>
      <c r="C1111" s="142"/>
      <c r="D1111" s="142"/>
      <c r="E1111" s="142"/>
      <c r="F1111" s="142"/>
      <c r="G1111" s="142"/>
    </row>
    <row r="1112" spans="1:7" s="177" customFormat="1">
      <c r="A1112" s="176"/>
      <c r="B1112" s="141"/>
      <c r="C1112" s="142"/>
      <c r="D1112" s="142"/>
      <c r="E1112" s="142"/>
      <c r="F1112" s="142"/>
      <c r="G1112" s="142"/>
    </row>
    <row r="1113" spans="1:7" s="177" customFormat="1">
      <c r="A1113" s="176"/>
      <c r="B1113" s="141"/>
      <c r="C1113" s="142"/>
      <c r="D1113" s="142"/>
      <c r="E1113" s="142"/>
      <c r="F1113" s="142"/>
      <c r="G1113" s="142"/>
    </row>
    <row r="1114" spans="1:7" s="177" customFormat="1">
      <c r="A1114" s="176"/>
      <c r="B1114" s="141"/>
      <c r="C1114" s="142"/>
      <c r="D1114" s="142"/>
      <c r="E1114" s="142"/>
      <c r="F1114" s="142"/>
      <c r="G1114" s="142"/>
    </row>
    <row r="1115" spans="1:7" s="177" customFormat="1">
      <c r="A1115" s="176"/>
      <c r="B1115" s="141"/>
      <c r="C1115" s="142"/>
      <c r="D1115" s="142"/>
      <c r="E1115" s="142"/>
      <c r="F1115" s="142"/>
      <c r="G1115" s="142"/>
    </row>
    <row r="1116" spans="1:7" s="177" customFormat="1">
      <c r="A1116" s="176"/>
      <c r="B1116" s="141"/>
      <c r="C1116" s="142"/>
      <c r="D1116" s="142"/>
      <c r="E1116" s="142"/>
      <c r="F1116" s="142"/>
      <c r="G1116" s="142"/>
    </row>
    <row r="1117" spans="1:7" s="177" customFormat="1">
      <c r="A1117" s="176"/>
      <c r="B1117" s="141"/>
      <c r="C1117" s="142"/>
      <c r="D1117" s="142"/>
      <c r="E1117" s="142"/>
      <c r="F1117" s="142"/>
      <c r="G1117" s="142"/>
    </row>
    <row r="1118" spans="1:7" s="177" customFormat="1">
      <c r="A1118" s="176"/>
      <c r="B1118" s="141"/>
      <c r="C1118" s="142"/>
      <c r="D1118" s="142"/>
      <c r="E1118" s="142"/>
      <c r="F1118" s="142"/>
      <c r="G1118" s="142"/>
    </row>
    <row r="1119" spans="1:7" s="177" customFormat="1">
      <c r="A1119" s="176"/>
      <c r="B1119" s="141"/>
      <c r="C1119" s="142"/>
      <c r="D1119" s="142"/>
      <c r="E1119" s="142"/>
      <c r="F1119" s="142"/>
      <c r="G1119" s="142"/>
    </row>
    <row r="1120" spans="1:7" s="177" customFormat="1">
      <c r="A1120" s="176"/>
      <c r="B1120" s="141"/>
      <c r="C1120" s="142"/>
      <c r="D1120" s="142"/>
      <c r="E1120" s="142"/>
      <c r="F1120" s="142"/>
      <c r="G1120" s="142"/>
    </row>
    <row r="1121" spans="1:7" s="177" customFormat="1">
      <c r="A1121" s="176"/>
      <c r="B1121" s="141"/>
      <c r="C1121" s="142"/>
      <c r="D1121" s="142"/>
      <c r="E1121" s="142"/>
      <c r="F1121" s="142"/>
      <c r="G1121" s="142"/>
    </row>
    <row r="1122" spans="1:7" s="177" customFormat="1">
      <c r="A1122" s="176"/>
      <c r="B1122" s="141"/>
      <c r="C1122" s="142"/>
      <c r="D1122" s="142"/>
      <c r="E1122" s="142"/>
      <c r="F1122" s="142"/>
      <c r="G1122" s="142"/>
    </row>
    <row r="1123" spans="1:7" s="177" customFormat="1">
      <c r="A1123" s="176"/>
      <c r="B1123" s="141"/>
      <c r="C1123" s="142"/>
      <c r="D1123" s="142"/>
      <c r="E1123" s="142"/>
      <c r="F1123" s="142"/>
      <c r="G1123" s="142"/>
    </row>
    <row r="1124" spans="1:7" s="177" customFormat="1">
      <c r="A1124" s="176"/>
      <c r="B1124" s="141"/>
      <c r="C1124" s="142"/>
      <c r="D1124" s="142"/>
      <c r="E1124" s="142"/>
      <c r="F1124" s="142"/>
      <c r="G1124" s="142"/>
    </row>
    <row r="1125" spans="1:7" s="177" customFormat="1">
      <c r="A1125" s="176"/>
      <c r="B1125" s="141"/>
      <c r="C1125" s="142"/>
      <c r="D1125" s="142"/>
      <c r="E1125" s="142"/>
      <c r="F1125" s="142"/>
      <c r="G1125" s="142"/>
    </row>
    <row r="1126" spans="1:7" s="177" customFormat="1">
      <c r="A1126" s="176"/>
      <c r="B1126" s="141"/>
      <c r="C1126" s="142"/>
      <c r="D1126" s="142"/>
      <c r="E1126" s="142"/>
      <c r="F1126" s="142"/>
      <c r="G1126" s="142"/>
    </row>
    <row r="1127" spans="1:7" s="177" customFormat="1">
      <c r="A1127" s="176"/>
      <c r="B1127" s="141"/>
      <c r="C1127" s="142"/>
      <c r="D1127" s="142"/>
      <c r="E1127" s="142"/>
      <c r="F1127" s="142"/>
      <c r="G1127" s="142"/>
    </row>
    <row r="1128" spans="1:7" s="177" customFormat="1">
      <c r="A1128" s="176"/>
      <c r="B1128" s="141"/>
      <c r="C1128" s="142"/>
      <c r="D1128" s="142"/>
      <c r="E1128" s="142"/>
      <c r="F1128" s="142"/>
      <c r="G1128" s="142"/>
    </row>
    <row r="1129" spans="1:7" s="177" customFormat="1">
      <c r="A1129" s="176"/>
      <c r="B1129" s="141"/>
      <c r="C1129" s="142"/>
      <c r="D1129" s="142"/>
      <c r="E1129" s="142"/>
      <c r="F1129" s="142"/>
      <c r="G1129" s="142"/>
    </row>
    <row r="1130" spans="1:7" s="177" customFormat="1">
      <c r="A1130" s="176"/>
      <c r="B1130" s="141"/>
      <c r="C1130" s="142"/>
      <c r="D1130" s="142"/>
      <c r="E1130" s="142"/>
      <c r="F1130" s="142"/>
      <c r="G1130" s="142"/>
    </row>
    <row r="1131" spans="1:7" s="177" customFormat="1">
      <c r="A1131" s="176"/>
      <c r="B1131" s="141"/>
      <c r="C1131" s="142"/>
      <c r="D1131" s="142"/>
      <c r="E1131" s="142"/>
      <c r="F1131" s="142"/>
      <c r="G1131" s="142"/>
    </row>
    <row r="1132" spans="1:7" s="177" customFormat="1">
      <c r="A1132" s="176"/>
      <c r="B1132" s="141"/>
      <c r="C1132" s="142"/>
      <c r="D1132" s="142"/>
      <c r="E1132" s="142"/>
      <c r="F1132" s="142"/>
      <c r="G1132" s="142"/>
    </row>
    <row r="1133" spans="1:7" s="177" customFormat="1">
      <c r="A1133" s="176"/>
      <c r="B1133" s="141"/>
      <c r="C1133" s="142"/>
      <c r="D1133" s="142"/>
      <c r="E1133" s="142"/>
      <c r="F1133" s="142"/>
      <c r="G1133" s="142"/>
    </row>
    <row r="1134" spans="1:7" s="177" customFormat="1">
      <c r="A1134" s="176"/>
      <c r="B1134" s="141"/>
      <c r="C1134" s="142"/>
      <c r="D1134" s="142"/>
      <c r="E1134" s="142"/>
      <c r="F1134" s="142"/>
      <c r="G1134" s="142"/>
    </row>
    <row r="1135" spans="1:7" s="177" customFormat="1">
      <c r="A1135" s="176"/>
      <c r="B1135" s="141"/>
      <c r="C1135" s="142"/>
      <c r="D1135" s="142"/>
      <c r="E1135" s="142"/>
      <c r="F1135" s="142"/>
      <c r="G1135" s="142"/>
    </row>
    <row r="1136" spans="1:7" s="177" customFormat="1">
      <c r="A1136" s="176"/>
      <c r="B1136" s="141"/>
      <c r="C1136" s="142"/>
      <c r="D1136" s="142"/>
      <c r="E1136" s="142"/>
      <c r="F1136" s="142"/>
      <c r="G1136" s="142"/>
    </row>
    <row r="1137" spans="1:7" s="177" customFormat="1">
      <c r="A1137" s="176"/>
      <c r="B1137" s="141"/>
      <c r="C1137" s="142"/>
      <c r="D1137" s="142"/>
      <c r="E1137" s="142"/>
      <c r="F1137" s="142"/>
      <c r="G1137" s="142"/>
    </row>
    <row r="1138" spans="1:7" s="177" customFormat="1">
      <c r="A1138" s="176"/>
      <c r="B1138" s="141"/>
      <c r="C1138" s="142"/>
      <c r="D1138" s="142"/>
      <c r="E1138" s="142"/>
      <c r="F1138" s="142"/>
      <c r="G1138" s="142"/>
    </row>
    <row r="1139" spans="1:7" s="177" customFormat="1">
      <c r="A1139" s="176"/>
      <c r="B1139" s="141"/>
      <c r="C1139" s="142"/>
      <c r="D1139" s="142"/>
      <c r="E1139" s="142"/>
      <c r="F1139" s="142"/>
      <c r="G1139" s="142"/>
    </row>
    <row r="1140" spans="1:7" s="177" customFormat="1">
      <c r="A1140" s="176"/>
      <c r="B1140" s="141"/>
      <c r="C1140" s="142"/>
      <c r="D1140" s="142"/>
      <c r="E1140" s="142"/>
      <c r="F1140" s="142"/>
      <c r="G1140" s="142"/>
    </row>
    <row r="1141" spans="1:7" s="177" customFormat="1">
      <c r="A1141" s="176"/>
      <c r="B1141" s="141"/>
      <c r="C1141" s="142"/>
      <c r="D1141" s="142"/>
      <c r="E1141" s="142"/>
      <c r="F1141" s="142"/>
      <c r="G1141" s="142"/>
    </row>
    <row r="1142" spans="1:7" s="177" customFormat="1">
      <c r="A1142" s="176"/>
      <c r="B1142" s="141"/>
      <c r="C1142" s="142"/>
      <c r="D1142" s="142"/>
      <c r="E1142" s="142"/>
      <c r="F1142" s="142"/>
      <c r="G1142" s="142"/>
    </row>
    <row r="1143" spans="1:7" s="177" customFormat="1">
      <c r="A1143" s="176"/>
      <c r="B1143" s="141"/>
      <c r="C1143" s="142"/>
      <c r="D1143" s="142"/>
      <c r="E1143" s="142"/>
      <c r="F1143" s="142"/>
      <c r="G1143" s="142"/>
    </row>
    <row r="1144" spans="1:7" s="177" customFormat="1">
      <c r="A1144" s="176"/>
      <c r="B1144" s="141"/>
      <c r="C1144" s="142"/>
      <c r="D1144" s="142"/>
      <c r="E1144" s="142"/>
      <c r="F1144" s="142"/>
      <c r="G1144" s="142"/>
    </row>
    <row r="1145" spans="1:7" s="177" customFormat="1">
      <c r="A1145" s="176"/>
      <c r="B1145" s="141"/>
      <c r="C1145" s="142"/>
      <c r="D1145" s="142"/>
      <c r="E1145" s="142"/>
      <c r="F1145" s="142"/>
      <c r="G1145" s="142"/>
    </row>
    <row r="1146" spans="1:7" s="177" customFormat="1">
      <c r="A1146" s="176"/>
      <c r="B1146" s="141"/>
      <c r="C1146" s="142"/>
      <c r="D1146" s="142"/>
      <c r="E1146" s="142"/>
      <c r="F1146" s="142"/>
      <c r="G1146" s="142"/>
    </row>
    <row r="1147" spans="1:7" s="177" customFormat="1">
      <c r="A1147" s="176"/>
      <c r="B1147" s="141"/>
      <c r="C1147" s="142"/>
      <c r="D1147" s="142"/>
      <c r="E1147" s="142"/>
      <c r="F1147" s="142"/>
      <c r="G1147" s="142"/>
    </row>
    <row r="1148" spans="1:7" s="177" customFormat="1">
      <c r="A1148" s="176"/>
      <c r="B1148" s="141"/>
      <c r="C1148" s="142"/>
      <c r="D1148" s="142"/>
      <c r="E1148" s="142"/>
      <c r="F1148" s="142"/>
      <c r="G1148" s="142"/>
    </row>
    <row r="1149" spans="1:7" s="177" customFormat="1">
      <c r="A1149" s="176"/>
      <c r="B1149" s="141"/>
      <c r="C1149" s="142"/>
      <c r="D1149" s="142"/>
      <c r="E1149" s="142"/>
      <c r="F1149" s="142"/>
      <c r="G1149" s="142"/>
    </row>
    <row r="1150" spans="1:7" s="177" customFormat="1">
      <c r="A1150" s="176"/>
      <c r="B1150" s="141"/>
      <c r="C1150" s="142"/>
      <c r="D1150" s="142"/>
      <c r="E1150" s="142"/>
      <c r="F1150" s="142"/>
      <c r="G1150" s="142"/>
    </row>
    <row r="1151" spans="1:7" s="177" customFormat="1">
      <c r="A1151" s="176"/>
      <c r="B1151" s="141"/>
      <c r="C1151" s="142"/>
      <c r="D1151" s="142"/>
      <c r="E1151" s="142"/>
      <c r="F1151" s="142"/>
      <c r="G1151" s="142"/>
    </row>
    <row r="1152" spans="1:7" s="177" customFormat="1">
      <c r="A1152" s="176"/>
      <c r="B1152" s="141"/>
      <c r="C1152" s="142"/>
      <c r="D1152" s="142"/>
      <c r="E1152" s="142"/>
      <c r="F1152" s="142"/>
      <c r="G1152" s="142"/>
    </row>
    <row r="1153" spans="1:7" s="177" customFormat="1">
      <c r="A1153" s="176"/>
      <c r="B1153" s="141"/>
      <c r="C1153" s="142"/>
      <c r="D1153" s="142"/>
      <c r="E1153" s="142"/>
      <c r="F1153" s="142"/>
      <c r="G1153" s="142"/>
    </row>
    <row r="1154" spans="1:7" s="177" customFormat="1">
      <c r="A1154" s="176"/>
      <c r="B1154" s="141"/>
      <c r="C1154" s="142"/>
      <c r="D1154" s="142"/>
      <c r="E1154" s="142"/>
      <c r="F1154" s="142"/>
      <c r="G1154" s="142"/>
    </row>
    <row r="1155" spans="1:7" s="177" customFormat="1">
      <c r="A1155" s="176"/>
      <c r="B1155" s="141"/>
      <c r="C1155" s="142"/>
      <c r="D1155" s="142"/>
      <c r="E1155" s="142"/>
      <c r="F1155" s="142"/>
      <c r="G1155" s="142"/>
    </row>
    <row r="1156" spans="1:7" s="177" customFormat="1">
      <c r="A1156" s="176"/>
      <c r="B1156" s="141"/>
      <c r="C1156" s="142"/>
      <c r="D1156" s="142"/>
      <c r="E1156" s="142"/>
      <c r="F1156" s="142"/>
      <c r="G1156" s="142"/>
    </row>
    <row r="1157" spans="1:7" s="177" customFormat="1">
      <c r="A1157" s="176"/>
      <c r="B1157" s="141"/>
      <c r="C1157" s="142"/>
      <c r="D1157" s="142"/>
      <c r="E1157" s="142"/>
      <c r="F1157" s="142"/>
      <c r="G1157" s="142"/>
    </row>
    <row r="1158" spans="1:7" s="177" customFormat="1">
      <c r="A1158" s="176"/>
      <c r="B1158" s="141"/>
      <c r="C1158" s="142"/>
      <c r="D1158" s="142"/>
      <c r="E1158" s="142"/>
      <c r="F1158" s="142"/>
      <c r="G1158" s="142"/>
    </row>
    <row r="1159" spans="1:7" s="177" customFormat="1">
      <c r="A1159" s="176"/>
      <c r="B1159" s="141"/>
      <c r="C1159" s="142"/>
      <c r="D1159" s="142"/>
      <c r="E1159" s="142"/>
      <c r="F1159" s="142"/>
      <c r="G1159" s="142"/>
    </row>
    <row r="1160" spans="1:7" s="177" customFormat="1">
      <c r="A1160" s="176"/>
      <c r="B1160" s="141"/>
      <c r="C1160" s="142"/>
      <c r="D1160" s="142"/>
      <c r="E1160" s="142"/>
      <c r="F1160" s="142"/>
      <c r="G1160" s="142"/>
    </row>
    <row r="1161" spans="1:7" s="177" customFormat="1">
      <c r="A1161" s="176"/>
      <c r="B1161" s="141"/>
      <c r="C1161" s="142"/>
      <c r="D1161" s="142"/>
      <c r="E1161" s="142"/>
      <c r="F1161" s="142"/>
      <c r="G1161" s="142"/>
    </row>
    <row r="1162" spans="1:7" s="177" customFormat="1">
      <c r="A1162" s="176"/>
      <c r="B1162" s="141"/>
      <c r="C1162" s="142"/>
      <c r="D1162" s="142"/>
      <c r="E1162" s="142"/>
      <c r="F1162" s="142"/>
      <c r="G1162" s="142"/>
    </row>
    <row r="1163" spans="1:7" s="177" customFormat="1">
      <c r="A1163" s="176"/>
      <c r="B1163" s="141"/>
      <c r="C1163" s="142"/>
      <c r="D1163" s="142"/>
      <c r="E1163" s="142"/>
      <c r="F1163" s="142"/>
      <c r="G1163" s="142"/>
    </row>
    <row r="1164" spans="1:7" s="177" customFormat="1">
      <c r="A1164" s="176"/>
      <c r="B1164" s="141"/>
      <c r="C1164" s="142"/>
      <c r="D1164" s="142"/>
      <c r="E1164" s="142"/>
      <c r="F1164" s="142"/>
      <c r="G1164" s="142"/>
    </row>
    <row r="1165" spans="1:7" s="177" customFormat="1">
      <c r="A1165" s="176"/>
      <c r="B1165" s="141"/>
      <c r="C1165" s="142"/>
      <c r="D1165" s="142"/>
      <c r="E1165" s="142"/>
      <c r="F1165" s="142"/>
      <c r="G1165" s="142"/>
    </row>
    <row r="1166" spans="1:7" s="177" customFormat="1">
      <c r="A1166" s="176"/>
      <c r="B1166" s="141"/>
      <c r="C1166" s="142"/>
      <c r="D1166" s="142"/>
      <c r="E1166" s="142"/>
      <c r="F1166" s="142"/>
      <c r="G1166" s="142"/>
    </row>
    <row r="1167" spans="1:7" s="177" customFormat="1">
      <c r="A1167" s="176"/>
      <c r="B1167" s="141"/>
      <c r="C1167" s="142"/>
      <c r="D1167" s="142"/>
      <c r="E1167" s="142"/>
      <c r="F1167" s="142"/>
      <c r="G1167" s="142"/>
    </row>
    <row r="1168" spans="1:7" s="177" customFormat="1">
      <c r="A1168" s="176"/>
      <c r="B1168" s="141"/>
      <c r="C1168" s="142"/>
      <c r="D1168" s="142"/>
      <c r="E1168" s="142"/>
      <c r="F1168" s="142"/>
      <c r="G1168" s="142"/>
    </row>
    <row r="1169" spans="1:7" s="177" customFormat="1">
      <c r="A1169" s="176"/>
      <c r="B1169" s="141"/>
      <c r="C1169" s="142"/>
      <c r="D1169" s="142"/>
      <c r="E1169" s="142"/>
      <c r="F1169" s="142"/>
      <c r="G1169" s="142"/>
    </row>
    <row r="1170" spans="1:7" s="177" customFormat="1">
      <c r="A1170" s="176"/>
      <c r="B1170" s="141"/>
      <c r="C1170" s="142"/>
      <c r="D1170" s="142"/>
      <c r="E1170" s="142"/>
      <c r="F1170" s="142"/>
      <c r="G1170" s="142"/>
    </row>
    <row r="1171" spans="1:7" s="177" customFormat="1">
      <c r="A1171" s="176"/>
      <c r="B1171" s="141"/>
      <c r="C1171" s="142"/>
      <c r="D1171" s="142"/>
      <c r="E1171" s="142"/>
      <c r="F1171" s="142"/>
      <c r="G1171" s="142"/>
    </row>
    <row r="1172" spans="1:7" s="177" customFormat="1">
      <c r="A1172" s="176"/>
      <c r="B1172" s="141"/>
      <c r="C1172" s="142"/>
      <c r="D1172" s="142"/>
      <c r="E1172" s="142"/>
      <c r="F1172" s="142"/>
      <c r="G1172" s="142"/>
    </row>
    <row r="1173" spans="1:7" s="177" customFormat="1">
      <c r="A1173" s="176"/>
      <c r="B1173" s="141"/>
      <c r="C1173" s="142"/>
      <c r="D1173" s="142"/>
      <c r="E1173" s="142"/>
      <c r="F1173" s="142"/>
      <c r="G1173" s="142"/>
    </row>
    <row r="1174" spans="1:7" s="177" customFormat="1">
      <c r="A1174" s="176"/>
      <c r="B1174" s="141"/>
      <c r="C1174" s="142"/>
      <c r="D1174" s="142"/>
      <c r="E1174" s="142"/>
      <c r="F1174" s="142"/>
      <c r="G1174" s="142"/>
    </row>
    <row r="1175" spans="1:7" s="177" customFormat="1">
      <c r="A1175" s="176"/>
      <c r="B1175" s="141"/>
      <c r="C1175" s="142"/>
      <c r="D1175" s="142"/>
      <c r="E1175" s="142"/>
      <c r="F1175" s="142"/>
      <c r="G1175" s="142"/>
    </row>
    <row r="1176" spans="1:7" s="177" customFormat="1">
      <c r="A1176" s="176"/>
      <c r="B1176" s="141"/>
      <c r="C1176" s="142"/>
      <c r="D1176" s="142"/>
      <c r="E1176" s="142"/>
      <c r="F1176" s="142"/>
      <c r="G1176" s="142"/>
    </row>
    <row r="1177" spans="1:7" s="177" customFormat="1">
      <c r="A1177" s="176"/>
      <c r="B1177" s="141"/>
      <c r="C1177" s="142"/>
      <c r="D1177" s="142"/>
      <c r="E1177" s="142"/>
      <c r="F1177" s="142"/>
      <c r="G1177" s="142"/>
    </row>
    <row r="1178" spans="1:7" s="177" customFormat="1">
      <c r="A1178" s="176"/>
      <c r="B1178" s="141"/>
      <c r="C1178" s="142"/>
      <c r="D1178" s="142"/>
      <c r="E1178" s="142"/>
      <c r="F1178" s="142"/>
      <c r="G1178" s="142"/>
    </row>
    <row r="1179" spans="1:7" s="177" customFormat="1">
      <c r="A1179" s="176"/>
      <c r="B1179" s="141"/>
      <c r="C1179" s="142"/>
      <c r="D1179" s="142"/>
      <c r="E1179" s="142"/>
      <c r="F1179" s="142"/>
      <c r="G1179" s="142"/>
    </row>
    <row r="1180" spans="1:7" s="177" customFormat="1">
      <c r="A1180" s="176"/>
      <c r="B1180" s="141"/>
      <c r="C1180" s="142"/>
      <c r="D1180" s="142"/>
      <c r="E1180" s="142"/>
      <c r="F1180" s="142"/>
      <c r="G1180" s="142"/>
    </row>
    <row r="1181" spans="1:7" s="177" customFormat="1">
      <c r="A1181" s="176"/>
      <c r="B1181" s="141"/>
      <c r="C1181" s="142"/>
      <c r="D1181" s="142"/>
      <c r="E1181" s="142"/>
      <c r="F1181" s="142"/>
      <c r="G1181" s="142"/>
    </row>
    <row r="1182" spans="1:7" s="177" customFormat="1">
      <c r="A1182" s="176"/>
      <c r="B1182" s="141"/>
      <c r="C1182" s="142"/>
      <c r="D1182" s="142"/>
      <c r="E1182" s="142"/>
      <c r="F1182" s="142"/>
      <c r="G1182" s="142"/>
    </row>
    <row r="1183" spans="1:7" s="177" customFormat="1">
      <c r="A1183" s="176"/>
      <c r="B1183" s="141"/>
      <c r="C1183" s="142"/>
      <c r="D1183" s="142"/>
      <c r="E1183" s="142"/>
      <c r="F1183" s="142"/>
      <c r="G1183" s="142"/>
    </row>
    <row r="1184" spans="1:7" s="177" customFormat="1">
      <c r="A1184" s="176"/>
      <c r="B1184" s="141"/>
      <c r="C1184" s="142"/>
      <c r="D1184" s="142"/>
      <c r="E1184" s="142"/>
      <c r="F1184" s="142"/>
      <c r="G1184" s="142"/>
    </row>
    <row r="1185" spans="1:7" s="177" customFormat="1">
      <c r="A1185" s="176"/>
      <c r="B1185" s="141"/>
      <c r="C1185" s="142"/>
      <c r="D1185" s="142"/>
      <c r="E1185" s="142"/>
      <c r="F1185" s="142"/>
      <c r="G1185" s="142"/>
    </row>
    <row r="1186" spans="1:7" s="177" customFormat="1">
      <c r="A1186" s="176"/>
      <c r="B1186" s="141"/>
      <c r="C1186" s="142"/>
      <c r="D1186" s="142"/>
      <c r="E1186" s="142"/>
      <c r="F1186" s="142"/>
      <c r="G1186" s="142"/>
    </row>
    <row r="1187" spans="1:7" s="177" customFormat="1">
      <c r="A1187" s="176"/>
      <c r="B1187" s="141"/>
      <c r="C1187" s="142"/>
      <c r="D1187" s="142"/>
      <c r="E1187" s="142"/>
      <c r="F1187" s="142"/>
      <c r="G1187" s="142"/>
    </row>
    <row r="1188" spans="1:7" s="177" customFormat="1">
      <c r="A1188" s="176"/>
      <c r="B1188" s="141"/>
      <c r="C1188" s="142"/>
      <c r="D1188" s="142"/>
      <c r="E1188" s="142"/>
      <c r="F1188" s="142"/>
      <c r="G1188" s="142"/>
    </row>
    <row r="1189" spans="1:7" s="177" customFormat="1">
      <c r="A1189" s="176"/>
      <c r="B1189" s="141"/>
      <c r="C1189" s="142"/>
      <c r="D1189" s="142"/>
      <c r="E1189" s="142"/>
      <c r="F1189" s="142"/>
      <c r="G1189" s="142"/>
    </row>
    <row r="1190" spans="1:7" s="177" customFormat="1">
      <c r="A1190" s="176"/>
      <c r="B1190" s="141"/>
      <c r="C1190" s="142"/>
      <c r="D1190" s="142"/>
      <c r="E1190" s="142"/>
      <c r="F1190" s="142"/>
      <c r="G1190" s="142"/>
    </row>
    <row r="1191" spans="1:7" s="177" customFormat="1">
      <c r="A1191" s="176"/>
      <c r="B1191" s="141"/>
      <c r="C1191" s="142"/>
      <c r="D1191" s="142"/>
      <c r="E1191" s="142"/>
      <c r="F1191" s="142"/>
      <c r="G1191" s="142"/>
    </row>
    <row r="1192" spans="1:7" s="177" customFormat="1">
      <c r="A1192" s="176"/>
      <c r="B1192" s="141"/>
      <c r="C1192" s="142"/>
      <c r="D1192" s="142"/>
      <c r="E1192" s="142"/>
      <c r="F1192" s="142"/>
      <c r="G1192" s="142"/>
    </row>
    <row r="1193" spans="1:7" s="177" customFormat="1">
      <c r="A1193" s="176"/>
      <c r="B1193" s="141"/>
      <c r="C1193" s="142"/>
      <c r="D1193" s="142"/>
      <c r="E1193" s="142"/>
      <c r="F1193" s="142"/>
      <c r="G1193" s="142"/>
    </row>
    <row r="1194" spans="1:7" s="177" customFormat="1">
      <c r="A1194" s="176"/>
      <c r="B1194" s="141"/>
      <c r="C1194" s="142"/>
      <c r="D1194" s="142"/>
      <c r="E1194" s="142"/>
      <c r="F1194" s="142"/>
      <c r="G1194" s="142"/>
    </row>
    <row r="1195" spans="1:7" s="177" customFormat="1">
      <c r="A1195" s="176"/>
      <c r="B1195" s="141"/>
      <c r="C1195" s="142"/>
      <c r="D1195" s="142"/>
      <c r="E1195" s="142"/>
      <c r="F1195" s="142"/>
      <c r="G1195" s="142"/>
    </row>
    <row r="1196" spans="1:7" s="177" customFormat="1">
      <c r="A1196" s="176"/>
      <c r="B1196" s="141"/>
      <c r="C1196" s="142"/>
      <c r="D1196" s="142"/>
      <c r="E1196" s="142"/>
      <c r="F1196" s="142"/>
      <c r="G1196" s="142"/>
    </row>
  </sheetData>
  <autoFilter ref="A5:AU58"/>
  <mergeCells count="1">
    <mergeCell ref="B2:G2"/>
  </mergeCells>
  <conditionalFormatting sqref="B45:C45">
    <cfRule type="expression" dxfId="1775" priority="194" stopIfTrue="1">
      <formula>#REF!&gt;0</formula>
    </cfRule>
  </conditionalFormatting>
  <conditionalFormatting sqref="I9:CI9">
    <cfRule type="cellIs" dxfId="1774" priority="193" stopIfTrue="1" operator="equal">
      <formula>0</formula>
    </cfRule>
  </conditionalFormatting>
  <conditionalFormatting sqref="D4:G5 H5:AU5 C5">
    <cfRule type="expression" dxfId="1773" priority="190">
      <formula>$B4=3</formula>
    </cfRule>
    <cfRule type="expression" dxfId="1772" priority="191">
      <formula>$B4=2</formula>
    </cfRule>
    <cfRule type="expression" dxfId="1771" priority="192">
      <formula>$B4=1</formula>
    </cfRule>
  </conditionalFormatting>
  <conditionalFormatting sqref="J4:T5 AD33:AG43 AD5:AG31 AF4:AG4 J45:M51 AD45:AH51 Q6:T58">
    <cfRule type="expression" dxfId="1770" priority="184">
      <formula>$A4=3</formula>
    </cfRule>
    <cfRule type="expression" dxfId="1769" priority="185">
      <formula>$A4=2</formula>
    </cfRule>
    <cfRule type="expression" dxfId="1768" priority="186">
      <formula>$A4=1</formula>
    </cfRule>
  </conditionalFormatting>
  <conditionalFormatting sqref="J6:M31">
    <cfRule type="expression" dxfId="1767" priority="181">
      <formula>$A6=3</formula>
    </cfRule>
    <cfRule type="expression" dxfId="1766" priority="182">
      <formula>$A6=2</formula>
    </cfRule>
    <cfRule type="expression" dxfId="1765" priority="183">
      <formula>$A6=1</formula>
    </cfRule>
  </conditionalFormatting>
  <conditionalFormatting sqref="J33:M43">
    <cfRule type="expression" dxfId="1764" priority="178">
      <formula>$A33=3</formula>
    </cfRule>
    <cfRule type="expression" dxfId="1763" priority="179">
      <formula>$A33=2</formula>
    </cfRule>
    <cfRule type="expression" dxfId="1762" priority="180">
      <formula>$A33=1</formula>
    </cfRule>
  </conditionalFormatting>
  <conditionalFormatting sqref="Q33:T43">
    <cfRule type="expression" dxfId="1761" priority="175">
      <formula>$A33=3</formula>
    </cfRule>
    <cfRule type="expression" dxfId="1760" priority="176">
      <formula>$A33=2</formula>
    </cfRule>
    <cfRule type="expression" dxfId="1759" priority="177">
      <formula>$A33=1</formula>
    </cfRule>
  </conditionalFormatting>
  <conditionalFormatting sqref="J33:J43">
    <cfRule type="expression" dxfId="1758" priority="172">
      <formula>$A33=3</formula>
    </cfRule>
    <cfRule type="expression" dxfId="1757" priority="173">
      <formula>$A33=2</formula>
    </cfRule>
    <cfRule type="expression" dxfId="1756" priority="174">
      <formula>$A33=1</formula>
    </cfRule>
  </conditionalFormatting>
  <conditionalFormatting sqref="J33:J43">
    <cfRule type="expression" dxfId="1755" priority="169">
      <formula>$A33=3</formula>
    </cfRule>
    <cfRule type="expression" dxfId="1754" priority="170">
      <formula>$A33=2</formula>
    </cfRule>
    <cfRule type="expression" dxfId="1753" priority="171">
      <formula>$A33=1</formula>
    </cfRule>
  </conditionalFormatting>
  <conditionalFormatting sqref="N1">
    <cfRule type="expression" dxfId="1752" priority="166">
      <formula>$A1=3</formula>
    </cfRule>
    <cfRule type="expression" dxfId="1751" priority="167">
      <formula>$A1=2</formula>
    </cfRule>
    <cfRule type="expression" dxfId="1750" priority="168">
      <formula>$A1=1</formula>
    </cfRule>
  </conditionalFormatting>
  <conditionalFormatting sqref="J33:J43">
    <cfRule type="expression" dxfId="1749" priority="163">
      <formula>$A33=3</formula>
    </cfRule>
    <cfRule type="expression" dxfId="1748" priority="164">
      <formula>$A33=2</formula>
    </cfRule>
    <cfRule type="expression" dxfId="1747" priority="165">
      <formula>$A33=1</formula>
    </cfRule>
  </conditionalFormatting>
  <conditionalFormatting sqref="J33:J43">
    <cfRule type="expression" dxfId="1746" priority="160">
      <formula>$A33=3</formula>
    </cfRule>
    <cfRule type="expression" dxfId="1745" priority="161">
      <formula>$A33=2</formula>
    </cfRule>
    <cfRule type="expression" dxfId="1744" priority="162">
      <formula>$A33=1</formula>
    </cfRule>
  </conditionalFormatting>
  <conditionalFormatting sqref="AH5">
    <cfRule type="expression" dxfId="1743" priority="157">
      <formula>$A5=3</formula>
    </cfRule>
    <cfRule type="expression" dxfId="1742" priority="158">
      <formula>$A5=2</formula>
    </cfRule>
    <cfRule type="expression" dxfId="1741" priority="159">
      <formula>$A5=1</formula>
    </cfRule>
  </conditionalFormatting>
  <conditionalFormatting sqref="AH6:AH31">
    <cfRule type="expression" dxfId="1740" priority="154">
      <formula>$A6=3</formula>
    </cfRule>
    <cfRule type="expression" dxfId="1739" priority="155">
      <formula>$A6=2</formula>
    </cfRule>
    <cfRule type="expression" dxfId="1738" priority="156">
      <formula>$A6=1</formula>
    </cfRule>
  </conditionalFormatting>
  <conditionalFormatting sqref="AH33:AH43">
    <cfRule type="expression" dxfId="1737" priority="151">
      <formula>$A33=3</formula>
    </cfRule>
    <cfRule type="expression" dxfId="1736" priority="152">
      <formula>$A33=2</formula>
    </cfRule>
    <cfRule type="expression" dxfId="1735" priority="153">
      <formula>$A33=1</formula>
    </cfRule>
  </conditionalFormatting>
  <conditionalFormatting sqref="AH33:AH43">
    <cfRule type="expression" dxfId="1734" priority="148">
      <formula>$A33=3</formula>
    </cfRule>
    <cfRule type="expression" dxfId="1733" priority="149">
      <formula>$A33=2</formula>
    </cfRule>
    <cfRule type="expression" dxfId="1732" priority="150">
      <formula>$A33=1</formula>
    </cfRule>
  </conditionalFormatting>
  <conditionalFormatting sqref="AD6:AD31">
    <cfRule type="expression" dxfId="1731" priority="145">
      <formula>$A6=3</formula>
    </cfRule>
    <cfRule type="expression" dxfId="1730" priority="146">
      <formula>$A6=2</formula>
    </cfRule>
    <cfRule type="expression" dxfId="1729" priority="147">
      <formula>$A6=1</formula>
    </cfRule>
  </conditionalFormatting>
  <conditionalFormatting sqref="AD33:AD43">
    <cfRule type="expression" dxfId="1728" priority="142">
      <formula>$A33=3</formula>
    </cfRule>
    <cfRule type="expression" dxfId="1727" priority="143">
      <formula>$A33=2</formula>
    </cfRule>
    <cfRule type="expression" dxfId="1726" priority="144">
      <formula>$A33=1</formula>
    </cfRule>
  </conditionalFormatting>
  <conditionalFormatting sqref="AH33:AH43">
    <cfRule type="expression" dxfId="1725" priority="139">
      <formula>$A33=3</formula>
    </cfRule>
    <cfRule type="expression" dxfId="1724" priority="140">
      <formula>$A33=2</formula>
    </cfRule>
    <cfRule type="expression" dxfId="1723" priority="141">
      <formula>$A33=1</formula>
    </cfRule>
  </conditionalFormatting>
  <conditionalFormatting sqref="J33:J43">
    <cfRule type="expression" dxfId="1722" priority="136">
      <formula>$A33=3</formula>
    </cfRule>
    <cfRule type="expression" dxfId="1721" priority="137">
      <formula>$A33=2</formula>
    </cfRule>
    <cfRule type="expression" dxfId="1720" priority="138">
      <formula>$A33=1</formula>
    </cfRule>
  </conditionalFormatting>
  <conditionalFormatting sqref="A2:IV65538 A1:AT1 AV1:IV1">
    <cfRule type="expression" dxfId="1719" priority="134">
      <formula>$A1=2</formula>
    </cfRule>
    <cfRule type="expression" dxfId="1718" priority="135">
      <formula>$A1=1</formula>
    </cfRule>
  </conditionalFormatting>
  <conditionalFormatting sqref="AE6:AG31">
    <cfRule type="expression" dxfId="1717" priority="131">
      <formula>$A6=3</formula>
    </cfRule>
    <cfRule type="expression" dxfId="1716" priority="132">
      <formula>$A6=2</formula>
    </cfRule>
    <cfRule type="expression" dxfId="1715" priority="133">
      <formula>$A6=1</formula>
    </cfRule>
  </conditionalFormatting>
  <conditionalFormatting sqref="AE33:AG43">
    <cfRule type="expression" dxfId="1714" priority="128">
      <formula>$A33=3</formula>
    </cfRule>
    <cfRule type="expression" dxfId="1713" priority="129">
      <formula>$A33=2</formula>
    </cfRule>
    <cfRule type="expression" dxfId="1712" priority="130">
      <formula>$A33=1</formula>
    </cfRule>
  </conditionalFormatting>
  <conditionalFormatting sqref="J33:J43">
    <cfRule type="expression" dxfId="1711" priority="125">
      <formula>$A33=3</formula>
    </cfRule>
    <cfRule type="expression" dxfId="1710" priority="126">
      <formula>$A33=2</formula>
    </cfRule>
    <cfRule type="expression" dxfId="1709" priority="127">
      <formula>$A33=1</formula>
    </cfRule>
  </conditionalFormatting>
  <conditionalFormatting sqref="AH33:AH43">
    <cfRule type="expression" dxfId="1708" priority="122">
      <formula>$A33=3</formula>
    </cfRule>
    <cfRule type="expression" dxfId="1707" priority="123">
      <formula>$A33=2</formula>
    </cfRule>
    <cfRule type="expression" dxfId="1706" priority="124">
      <formula>$A33=1</formula>
    </cfRule>
  </conditionalFormatting>
  <conditionalFormatting sqref="AF6:AG31">
    <cfRule type="expression" dxfId="1705" priority="119">
      <formula>$A6=3</formula>
    </cfRule>
    <cfRule type="expression" dxfId="1704" priority="120">
      <formula>$A6=2</formula>
    </cfRule>
    <cfRule type="expression" dxfId="1703" priority="121">
      <formula>$A6=1</formula>
    </cfRule>
  </conditionalFormatting>
  <conditionalFormatting sqref="AF33:AG43">
    <cfRule type="expression" dxfId="1702" priority="116">
      <formula>$A33=3</formula>
    </cfRule>
    <cfRule type="expression" dxfId="1701" priority="117">
      <formula>$A33=2</formula>
    </cfRule>
    <cfRule type="expression" dxfId="1700" priority="118">
      <formula>$A33=1</formula>
    </cfRule>
  </conditionalFormatting>
  <conditionalFormatting sqref="AH33:AH43">
    <cfRule type="expression" dxfId="1699" priority="113">
      <formula>$A33=3</formula>
    </cfRule>
    <cfRule type="expression" dxfId="1698" priority="114">
      <formula>$A33=2</formula>
    </cfRule>
    <cfRule type="expression" dxfId="1697" priority="115">
      <formula>$A33=1</formula>
    </cfRule>
  </conditionalFormatting>
  <conditionalFormatting sqref="J33:J43">
    <cfRule type="expression" dxfId="1696" priority="110">
      <formula>$A33=3</formula>
    </cfRule>
    <cfRule type="expression" dxfId="1695" priority="111">
      <formula>$A33=2</formula>
    </cfRule>
    <cfRule type="expression" dxfId="1694" priority="112">
      <formula>$A33=1</formula>
    </cfRule>
  </conditionalFormatting>
  <conditionalFormatting sqref="AG6:AG31">
    <cfRule type="expression" dxfId="1693" priority="107">
      <formula>$A6=3</formula>
    </cfRule>
    <cfRule type="expression" dxfId="1692" priority="108">
      <formula>$A6=2</formula>
    </cfRule>
    <cfRule type="expression" dxfId="1691" priority="109">
      <formula>$A6=1</formula>
    </cfRule>
  </conditionalFormatting>
  <conditionalFormatting sqref="AG33:AG43">
    <cfRule type="expression" dxfId="1690" priority="104">
      <formula>$A33=3</formula>
    </cfRule>
    <cfRule type="expression" dxfId="1689" priority="105">
      <formula>$A33=2</formula>
    </cfRule>
    <cfRule type="expression" dxfId="1688" priority="106">
      <formula>$A33=1</formula>
    </cfRule>
  </conditionalFormatting>
  <conditionalFormatting sqref="AH33:AH43">
    <cfRule type="expression" dxfId="1687" priority="101">
      <formula>$A33=3</formula>
    </cfRule>
    <cfRule type="expression" dxfId="1686" priority="102">
      <formula>$A33=2</formula>
    </cfRule>
    <cfRule type="expression" dxfId="1685" priority="103">
      <formula>$A33=1</formula>
    </cfRule>
  </conditionalFormatting>
  <conditionalFormatting sqref="J33:J43">
    <cfRule type="expression" dxfId="1684" priority="98">
      <formula>$A33=3</formula>
    </cfRule>
    <cfRule type="expression" dxfId="1683" priority="99">
      <formula>$A33=2</formula>
    </cfRule>
    <cfRule type="expression" dxfId="1682" priority="100">
      <formula>$A33=1</formula>
    </cfRule>
  </conditionalFormatting>
  <conditionalFormatting sqref="J33:J43">
    <cfRule type="expression" dxfId="1681" priority="95">
      <formula>$A33=3</formula>
    </cfRule>
    <cfRule type="expression" dxfId="1680" priority="96">
      <formula>$A33=2</formula>
    </cfRule>
    <cfRule type="expression" dxfId="1679" priority="97">
      <formula>$A33=1</formula>
    </cfRule>
  </conditionalFormatting>
  <conditionalFormatting sqref="J33:J43">
    <cfRule type="expression" dxfId="1678" priority="92">
      <formula>$A33=3</formula>
    </cfRule>
    <cfRule type="expression" dxfId="1677" priority="93">
      <formula>$A33=2</formula>
    </cfRule>
    <cfRule type="expression" dxfId="1676" priority="94">
      <formula>$A33=1</formula>
    </cfRule>
  </conditionalFormatting>
  <conditionalFormatting sqref="J33:J43">
    <cfRule type="expression" dxfId="1675" priority="89">
      <formula>$A33=3</formula>
    </cfRule>
    <cfRule type="expression" dxfId="1674" priority="90">
      <formula>$A33=2</formula>
    </cfRule>
    <cfRule type="expression" dxfId="1673" priority="91">
      <formula>$A33=1</formula>
    </cfRule>
  </conditionalFormatting>
  <conditionalFormatting sqref="J33:J43">
    <cfRule type="expression" dxfId="1672" priority="86">
      <formula>$A33=3</formula>
    </cfRule>
    <cfRule type="expression" dxfId="1671" priority="87">
      <formula>$A33=2</formula>
    </cfRule>
    <cfRule type="expression" dxfId="1670" priority="88">
      <formula>$A33=1</formula>
    </cfRule>
  </conditionalFormatting>
  <conditionalFormatting sqref="J33:J43">
    <cfRule type="expression" dxfId="1669" priority="83">
      <formula>$A33=3</formula>
    </cfRule>
    <cfRule type="expression" dxfId="1668" priority="84">
      <formula>$A33=2</formula>
    </cfRule>
    <cfRule type="expression" dxfId="1667" priority="85">
      <formula>$A33=1</formula>
    </cfRule>
  </conditionalFormatting>
  <conditionalFormatting sqref="J33:J43">
    <cfRule type="expression" dxfId="1666" priority="80">
      <formula>$A33=3</formula>
    </cfRule>
    <cfRule type="expression" dxfId="1665" priority="81">
      <formula>$A33=2</formula>
    </cfRule>
    <cfRule type="expression" dxfId="1664" priority="82">
      <formula>$A33=1</formula>
    </cfRule>
  </conditionalFormatting>
  <conditionalFormatting sqref="J33:J43">
    <cfRule type="expression" dxfId="1663" priority="77">
      <formula>$A33=3</formula>
    </cfRule>
    <cfRule type="expression" dxfId="1662" priority="78">
      <formula>$A33=2</formula>
    </cfRule>
    <cfRule type="expression" dxfId="1661" priority="79">
      <formula>$A33=1</formula>
    </cfRule>
  </conditionalFormatting>
  <conditionalFormatting sqref="J33:J43">
    <cfRule type="expression" dxfId="1660" priority="74">
      <formula>$A33=3</formula>
    </cfRule>
    <cfRule type="expression" dxfId="1659" priority="75">
      <formula>$A33=2</formula>
    </cfRule>
    <cfRule type="expression" dxfId="1658" priority="76">
      <formula>$A33=1</formula>
    </cfRule>
  </conditionalFormatting>
  <conditionalFormatting sqref="J33:J43">
    <cfRule type="expression" dxfId="1657" priority="71">
      <formula>$A33=3</formula>
    </cfRule>
    <cfRule type="expression" dxfId="1656" priority="72">
      <formula>$A33=2</formula>
    </cfRule>
    <cfRule type="expression" dxfId="1655" priority="73">
      <formula>$A33=1</formula>
    </cfRule>
  </conditionalFormatting>
  <conditionalFormatting sqref="J6:J31">
    <cfRule type="expression" dxfId="1654" priority="68">
      <formula>$A6=3</formula>
    </cfRule>
    <cfRule type="expression" dxfId="1653" priority="69">
      <formula>$A6=2</formula>
    </cfRule>
    <cfRule type="expression" dxfId="1652" priority="70">
      <formula>$A6=1</formula>
    </cfRule>
  </conditionalFormatting>
  <conditionalFormatting sqref="J6:J31">
    <cfRule type="expression" dxfId="1651" priority="65">
      <formula>$A6=3</formula>
    </cfRule>
    <cfRule type="expression" dxfId="1650" priority="66">
      <formula>$A6=2</formula>
    </cfRule>
    <cfRule type="expression" dxfId="1649" priority="67">
      <formula>$A6=1</formula>
    </cfRule>
  </conditionalFormatting>
  <conditionalFormatting sqref="J6:J31">
    <cfRule type="expression" dxfId="1648" priority="62">
      <formula>$A6=3</formula>
    </cfRule>
    <cfRule type="expression" dxfId="1647" priority="63">
      <formula>$A6=2</formula>
    </cfRule>
    <cfRule type="expression" dxfId="1646" priority="64">
      <formula>$A6=1</formula>
    </cfRule>
  </conditionalFormatting>
  <conditionalFormatting sqref="J6:J31">
    <cfRule type="expression" dxfId="1645" priority="59">
      <formula>$A6=3</formula>
    </cfRule>
    <cfRule type="expression" dxfId="1644" priority="60">
      <formula>$A6=2</formula>
    </cfRule>
    <cfRule type="expression" dxfId="1643" priority="61">
      <formula>$A6=1</formula>
    </cfRule>
  </conditionalFormatting>
  <conditionalFormatting sqref="J6:J31">
    <cfRule type="expression" dxfId="1642" priority="56">
      <formula>$A6=3</formula>
    </cfRule>
    <cfRule type="expression" dxfId="1641" priority="57">
      <formula>$A6=2</formula>
    </cfRule>
    <cfRule type="expression" dxfId="1640" priority="58">
      <formula>$A6=1</formula>
    </cfRule>
  </conditionalFormatting>
  <conditionalFormatting sqref="J6:J31">
    <cfRule type="expression" dxfId="1639" priority="53">
      <formula>$A6=3</formula>
    </cfRule>
    <cfRule type="expression" dxfId="1638" priority="54">
      <formula>$A6=2</formula>
    </cfRule>
    <cfRule type="expression" dxfId="1637" priority="55">
      <formula>$A6=1</formula>
    </cfRule>
  </conditionalFormatting>
  <conditionalFormatting sqref="J6:J31">
    <cfRule type="expression" dxfId="1636" priority="50">
      <formula>$A6=3</formula>
    </cfRule>
    <cfRule type="expression" dxfId="1635" priority="51">
      <formula>$A6=2</formula>
    </cfRule>
    <cfRule type="expression" dxfId="1634" priority="52">
      <formula>$A6=1</formula>
    </cfRule>
  </conditionalFormatting>
  <conditionalFormatting sqref="J6:J31">
    <cfRule type="expression" dxfId="1633" priority="47">
      <formula>$A6=3</formula>
    </cfRule>
    <cfRule type="expression" dxfId="1632" priority="48">
      <formula>$A6=2</formula>
    </cfRule>
    <cfRule type="expression" dxfId="1631" priority="49">
      <formula>$A6=1</formula>
    </cfRule>
  </conditionalFormatting>
  <conditionalFormatting sqref="J6:J31">
    <cfRule type="expression" dxfId="1630" priority="44">
      <formula>$A6=3</formula>
    </cfRule>
    <cfRule type="expression" dxfId="1629" priority="45">
      <formula>$A6=2</formula>
    </cfRule>
    <cfRule type="expression" dxfId="1628" priority="46">
      <formula>$A6=1</formula>
    </cfRule>
  </conditionalFormatting>
  <conditionalFormatting sqref="J6:J31">
    <cfRule type="expression" dxfId="1627" priority="41">
      <formula>$A6=3</formula>
    </cfRule>
    <cfRule type="expression" dxfId="1626" priority="42">
      <formula>$A6=2</formula>
    </cfRule>
    <cfRule type="expression" dxfId="1625" priority="43">
      <formula>$A6=1</formula>
    </cfRule>
  </conditionalFormatting>
  <conditionalFormatting sqref="AO4">
    <cfRule type="expression" dxfId="1624" priority="40" stopIfTrue="1">
      <formula>#REF!&gt;0</formula>
    </cfRule>
  </conditionalFormatting>
  <conditionalFormatting sqref="AK39">
    <cfRule type="expression" dxfId="1623" priority="38">
      <formula>$A39=2</formula>
    </cfRule>
    <cfRule type="expression" dxfId="1622" priority="39">
      <formula>$A39=1</formula>
    </cfRule>
  </conditionalFormatting>
  <conditionalFormatting sqref="AK39">
    <cfRule type="expression" dxfId="1621" priority="35">
      <formula>$A39=3</formula>
    </cfRule>
    <cfRule type="expression" dxfId="1620" priority="36">
      <formula>$A39=2</formula>
    </cfRule>
    <cfRule type="expression" dxfId="1619" priority="37">
      <formula>$A39=1</formula>
    </cfRule>
  </conditionalFormatting>
  <conditionalFormatting sqref="AK39">
    <cfRule type="expression" dxfId="1618" priority="32">
      <formula>$A39=3</formula>
    </cfRule>
    <cfRule type="expression" dxfId="1617" priority="33">
      <formula>$A39=2</formula>
    </cfRule>
    <cfRule type="expression" dxfId="1616" priority="34">
      <formula>$A39=1</formula>
    </cfRule>
  </conditionalFormatting>
  <conditionalFormatting sqref="AK39">
    <cfRule type="expression" dxfId="1615" priority="30">
      <formula>$A39=3</formula>
    </cfRule>
    <cfRule type="expression" dxfId="1614" priority="31">
      <formula>$A39=2</formula>
    </cfRule>
  </conditionalFormatting>
  <conditionalFormatting sqref="D32:AU32 D44:AU44 D52:AU52">
    <cfRule type="expression" dxfId="1613" priority="28">
      <formula>$A32=2</formula>
    </cfRule>
    <cfRule type="expression" dxfId="1612" priority="29">
      <formula>$A32=1</formula>
    </cfRule>
  </conditionalFormatting>
  <conditionalFormatting sqref="C5">
    <cfRule type="expression" dxfId="1611" priority="22">
      <formula>$B5=3</formula>
    </cfRule>
    <cfRule type="expression" dxfId="1610" priority="23">
      <formula>$B5=2</formula>
    </cfRule>
    <cfRule type="expression" dxfId="1609" priority="24">
      <formula>$B5=1</formula>
    </cfRule>
  </conditionalFormatting>
  <conditionalFormatting sqref="C6:C58">
    <cfRule type="expression" dxfId="1608" priority="20">
      <formula>$A6=2</formula>
    </cfRule>
    <cfRule type="expression" dxfId="1607" priority="21">
      <formula>$A6=1</formula>
    </cfRule>
  </conditionalFormatting>
  <conditionalFormatting sqref="B42">
    <cfRule type="expression" dxfId="1606" priority="4">
      <formula>$A42=1</formula>
    </cfRule>
  </conditionalFormatting>
  <conditionalFormatting sqref="AU1">
    <cfRule type="expression" dxfId="1605" priority="1">
      <formula>$A1=3</formula>
    </cfRule>
    <cfRule type="expression" dxfId="1604" priority="2">
      <formula>$A1=2</formula>
    </cfRule>
    <cfRule type="expression" dxfId="1603" priority="3">
      <formula>$A1=1</formula>
    </cfRule>
  </conditionalFormatting>
  <pageMargins left="0" right="0" top="0" bottom="0" header="0" footer="0"/>
  <pageSetup paperSize="9" scale="3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pane xSplit="3" ySplit="4" topLeftCell="D5" activePane="bottomRight" state="frozen"/>
      <selection activeCell="R5" sqref="R5"/>
      <selection pane="topRight" activeCell="R5" sqref="R5"/>
      <selection pane="bottomLeft" activeCell="R5" sqref="R5"/>
      <selection pane="bottomRight" activeCell="D45" sqref="D45:H51"/>
    </sheetView>
  </sheetViews>
  <sheetFormatPr defaultRowHeight="15.75" outlineLevelRow="2"/>
  <cols>
    <col min="1" max="1" width="0" style="260" hidden="1" customWidth="1"/>
    <col min="2" max="2" width="52" style="260" customWidth="1"/>
    <col min="3" max="3" width="61.140625" style="260" customWidth="1"/>
    <col min="4" max="4" width="15.5703125" style="261" customWidth="1"/>
    <col min="5" max="5" width="15.42578125" style="261" customWidth="1"/>
    <col min="6" max="8" width="10.85546875" style="261" customWidth="1"/>
    <col min="9" max="11" width="9.140625" style="260" customWidth="1"/>
    <col min="12" max="16384" width="9.140625" style="260"/>
  </cols>
  <sheetData>
    <row r="1" spans="1:8" ht="26.25" customHeight="1">
      <c r="B1" s="260" t="s">
        <v>113</v>
      </c>
      <c r="H1" s="262"/>
    </row>
    <row r="2" spans="1:8" ht="69.75" customHeight="1">
      <c r="B2" s="291" t="s">
        <v>114</v>
      </c>
      <c r="C2" s="291"/>
      <c r="D2" s="291"/>
      <c r="E2" s="263"/>
      <c r="F2" s="264"/>
      <c r="G2" s="264"/>
      <c r="H2" s="264"/>
    </row>
    <row r="3" spans="1:8" ht="27" customHeight="1">
      <c r="B3" s="292"/>
      <c r="C3" s="292"/>
      <c r="D3" s="292"/>
      <c r="E3" s="265"/>
      <c r="F3" s="264"/>
      <c r="G3" s="264"/>
      <c r="H3" s="264"/>
    </row>
    <row r="4" spans="1:8" ht="69" customHeight="1">
      <c r="B4" s="109" t="s">
        <v>115</v>
      </c>
      <c r="C4" s="110" t="s">
        <v>116</v>
      </c>
      <c r="D4" s="111" t="s">
        <v>133</v>
      </c>
      <c r="E4" s="112" t="s">
        <v>3</v>
      </c>
      <c r="F4" s="112" t="s">
        <v>4</v>
      </c>
      <c r="G4" s="112" t="s">
        <v>5</v>
      </c>
      <c r="H4" s="112" t="s">
        <v>6</v>
      </c>
    </row>
    <row r="5" spans="1:8" s="261" customFormat="1" ht="38.25" hidden="1" customHeight="1" outlineLevel="2">
      <c r="B5" s="120" t="s">
        <v>8</v>
      </c>
      <c r="C5" s="121" t="s">
        <v>117</v>
      </c>
      <c r="D5" s="114">
        <v>7</v>
      </c>
      <c r="E5" s="116">
        <v>1</v>
      </c>
      <c r="F5" s="116">
        <v>0</v>
      </c>
      <c r="G5" s="116">
        <v>0</v>
      </c>
      <c r="H5" s="117">
        <v>6</v>
      </c>
    </row>
    <row r="6" spans="1:8" s="261" customFormat="1" ht="38.25" hidden="1" customHeight="1" outlineLevel="2">
      <c r="B6" s="120" t="s">
        <v>8</v>
      </c>
      <c r="C6" s="121" t="s">
        <v>118</v>
      </c>
      <c r="D6" s="114">
        <v>12</v>
      </c>
      <c r="E6" s="116">
        <v>1</v>
      </c>
      <c r="F6" s="116">
        <v>0</v>
      </c>
      <c r="G6" s="116">
        <v>0</v>
      </c>
      <c r="H6" s="117">
        <v>11</v>
      </c>
    </row>
    <row r="7" spans="1:8" s="261" customFormat="1" ht="38.25" hidden="1" customHeight="1" outlineLevel="2">
      <c r="B7" s="120" t="s">
        <v>8</v>
      </c>
      <c r="C7" s="121" t="s">
        <v>119</v>
      </c>
      <c r="D7" s="114">
        <v>198</v>
      </c>
      <c r="E7" s="116">
        <v>10</v>
      </c>
      <c r="F7" s="116">
        <v>19</v>
      </c>
      <c r="G7" s="116">
        <v>4</v>
      </c>
      <c r="H7" s="117">
        <v>165</v>
      </c>
    </row>
    <row r="8" spans="1:8" s="261" customFormat="1" ht="38.25" hidden="1" customHeight="1" outlineLevel="2">
      <c r="B8" s="120" t="s">
        <v>8</v>
      </c>
      <c r="C8" s="121" t="s">
        <v>120</v>
      </c>
      <c r="D8" s="114">
        <v>318</v>
      </c>
      <c r="E8" s="116">
        <v>23</v>
      </c>
      <c r="F8" s="116">
        <v>17</v>
      </c>
      <c r="G8" s="116">
        <v>9</v>
      </c>
      <c r="H8" s="117">
        <v>269</v>
      </c>
    </row>
    <row r="9" spans="1:8" s="261" customFormat="1" ht="38.25" hidden="1" customHeight="1" outlineLevel="2">
      <c r="B9" s="120" t="s">
        <v>8</v>
      </c>
      <c r="C9" s="121" t="s">
        <v>121</v>
      </c>
      <c r="D9" s="114">
        <v>722</v>
      </c>
      <c r="E9" s="116">
        <v>58</v>
      </c>
      <c r="F9" s="116">
        <v>128</v>
      </c>
      <c r="G9" s="116">
        <v>72</v>
      </c>
      <c r="H9" s="117">
        <v>464</v>
      </c>
    </row>
    <row r="10" spans="1:8" s="261" customFormat="1" ht="38.25" hidden="1" customHeight="1" outlineLevel="2">
      <c r="B10" s="120" t="s">
        <v>8</v>
      </c>
      <c r="C10" s="121" t="s">
        <v>122</v>
      </c>
      <c r="D10" s="114">
        <v>0</v>
      </c>
      <c r="E10" s="116"/>
      <c r="F10" s="116"/>
      <c r="G10" s="116"/>
      <c r="H10" s="116"/>
    </row>
    <row r="11" spans="1:8" s="261" customFormat="1" ht="38.25" hidden="1" customHeight="1" outlineLevel="2">
      <c r="B11" s="120" t="s">
        <v>8</v>
      </c>
      <c r="C11" s="121" t="s">
        <v>123</v>
      </c>
      <c r="D11" s="114">
        <v>0</v>
      </c>
      <c r="E11" s="116"/>
      <c r="F11" s="116"/>
      <c r="G11" s="116"/>
      <c r="H11" s="116"/>
    </row>
    <row r="12" spans="1:8" s="266" customFormat="1" ht="38.25" customHeight="1" outlineLevel="1" collapsed="1">
      <c r="A12" s="266">
        <v>1</v>
      </c>
      <c r="B12" s="267" t="s">
        <v>124</v>
      </c>
      <c r="C12" s="268"/>
      <c r="D12" s="269">
        <f t="shared" ref="D12:H12" si="0">SUBTOTAL(9,D5:D11)</f>
        <v>1257</v>
      </c>
      <c r="E12" s="270">
        <f t="shared" si="0"/>
        <v>93</v>
      </c>
      <c r="F12" s="270">
        <f t="shared" si="0"/>
        <v>164</v>
      </c>
      <c r="G12" s="270">
        <f t="shared" si="0"/>
        <v>85</v>
      </c>
      <c r="H12" s="270">
        <f t="shared" si="0"/>
        <v>915</v>
      </c>
    </row>
    <row r="13" spans="1:8" s="261" customFormat="1" ht="38.25" hidden="1" customHeight="1" outlineLevel="2">
      <c r="B13" s="122" t="s">
        <v>13</v>
      </c>
      <c r="C13" s="123" t="s">
        <v>117</v>
      </c>
      <c r="D13" s="115">
        <v>1</v>
      </c>
      <c r="E13" s="116">
        <v>1</v>
      </c>
      <c r="F13" s="116"/>
      <c r="G13" s="116"/>
      <c r="H13" s="116"/>
    </row>
    <row r="14" spans="1:8" s="261" customFormat="1" ht="38.25" hidden="1" customHeight="1" outlineLevel="2">
      <c r="B14" s="122" t="s">
        <v>13</v>
      </c>
      <c r="C14" s="123" t="s">
        <v>118</v>
      </c>
      <c r="D14" s="115"/>
      <c r="E14" s="116"/>
      <c r="F14" s="116"/>
      <c r="G14" s="116"/>
      <c r="H14" s="116"/>
    </row>
    <row r="15" spans="1:8" s="261" customFormat="1" ht="38.25" hidden="1" customHeight="1" outlineLevel="2">
      <c r="B15" s="122" t="s">
        <v>13</v>
      </c>
      <c r="C15" s="123" t="s">
        <v>119</v>
      </c>
      <c r="D15" s="115">
        <v>60</v>
      </c>
      <c r="E15" s="116">
        <v>13</v>
      </c>
      <c r="F15" s="116">
        <v>11</v>
      </c>
      <c r="G15" s="116">
        <v>7</v>
      </c>
      <c r="H15" s="116">
        <v>29</v>
      </c>
    </row>
    <row r="16" spans="1:8" s="261" customFormat="1" ht="38.25" hidden="1" customHeight="1" outlineLevel="2">
      <c r="B16" s="122" t="s">
        <v>13</v>
      </c>
      <c r="C16" s="123" t="s">
        <v>120</v>
      </c>
      <c r="D16" s="115">
        <v>60</v>
      </c>
      <c r="E16" s="116">
        <v>12</v>
      </c>
      <c r="F16" s="116">
        <v>14</v>
      </c>
      <c r="G16" s="116">
        <v>10</v>
      </c>
      <c r="H16" s="116">
        <v>24</v>
      </c>
    </row>
    <row r="17" spans="1:8" s="261" customFormat="1" ht="38.25" hidden="1" customHeight="1" outlineLevel="2">
      <c r="B17" s="122" t="s">
        <v>13</v>
      </c>
      <c r="C17" s="123" t="s">
        <v>121</v>
      </c>
      <c r="D17" s="115">
        <v>55</v>
      </c>
      <c r="E17" s="116">
        <v>4</v>
      </c>
      <c r="F17" s="116">
        <v>12</v>
      </c>
      <c r="G17" s="116">
        <v>6</v>
      </c>
      <c r="H17" s="116">
        <v>33</v>
      </c>
    </row>
    <row r="18" spans="1:8" s="261" customFormat="1" ht="38.25" hidden="1" customHeight="1" outlineLevel="2">
      <c r="B18" s="122" t="s">
        <v>13</v>
      </c>
      <c r="C18" s="123" t="s">
        <v>122</v>
      </c>
      <c r="D18" s="115">
        <v>1</v>
      </c>
      <c r="E18" s="116">
        <v>0</v>
      </c>
      <c r="F18" s="116">
        <v>0</v>
      </c>
      <c r="G18" s="116">
        <v>0</v>
      </c>
      <c r="H18" s="116">
        <v>1</v>
      </c>
    </row>
    <row r="19" spans="1:8" s="261" customFormat="1" ht="38.25" hidden="1" customHeight="1" outlineLevel="2">
      <c r="B19" s="122" t="s">
        <v>13</v>
      </c>
      <c r="C19" s="123" t="s">
        <v>123</v>
      </c>
      <c r="D19" s="115"/>
      <c r="E19" s="116"/>
      <c r="F19" s="116"/>
      <c r="G19" s="116"/>
      <c r="H19" s="116"/>
    </row>
    <row r="20" spans="1:8" s="266" customFormat="1" ht="38.25" customHeight="1" outlineLevel="1" collapsed="1">
      <c r="A20" s="266">
        <v>1</v>
      </c>
      <c r="B20" s="126" t="s">
        <v>125</v>
      </c>
      <c r="C20" s="268"/>
      <c r="D20" s="270">
        <f t="shared" ref="D20:H20" si="1">SUBTOTAL(9,D13:D19)</f>
        <v>177</v>
      </c>
      <c r="E20" s="270">
        <f t="shared" si="1"/>
        <v>30</v>
      </c>
      <c r="F20" s="270">
        <f t="shared" si="1"/>
        <v>37</v>
      </c>
      <c r="G20" s="270">
        <f t="shared" si="1"/>
        <v>23</v>
      </c>
      <c r="H20" s="270">
        <f t="shared" si="1"/>
        <v>87</v>
      </c>
    </row>
    <row r="21" spans="1:8" s="261" customFormat="1" ht="38.25" hidden="1" customHeight="1" outlineLevel="2">
      <c r="B21" s="122" t="s">
        <v>18</v>
      </c>
      <c r="C21" s="123" t="s">
        <v>117</v>
      </c>
      <c r="D21" s="115">
        <v>30</v>
      </c>
      <c r="E21" s="116">
        <v>9</v>
      </c>
      <c r="F21" s="116">
        <v>1</v>
      </c>
      <c r="G21" s="116">
        <v>2</v>
      </c>
      <c r="H21" s="117">
        <v>18</v>
      </c>
    </row>
    <row r="22" spans="1:8" s="261" customFormat="1" ht="38.25" hidden="1" customHeight="1" outlineLevel="2">
      <c r="B22" s="122" t="s">
        <v>18</v>
      </c>
      <c r="C22" s="123" t="s">
        <v>118</v>
      </c>
      <c r="D22" s="115">
        <v>128</v>
      </c>
      <c r="E22" s="116">
        <v>3</v>
      </c>
      <c r="F22" s="116">
        <v>5</v>
      </c>
      <c r="G22" s="116">
        <v>6</v>
      </c>
      <c r="H22" s="117">
        <v>114</v>
      </c>
    </row>
    <row r="23" spans="1:8" s="261" customFormat="1" ht="38.25" hidden="1" customHeight="1" outlineLevel="2">
      <c r="B23" s="122" t="s">
        <v>18</v>
      </c>
      <c r="C23" s="123" t="s">
        <v>119</v>
      </c>
      <c r="D23" s="115">
        <v>306</v>
      </c>
      <c r="E23" s="116">
        <v>33</v>
      </c>
      <c r="F23" s="116">
        <v>39</v>
      </c>
      <c r="G23" s="116">
        <v>27</v>
      </c>
      <c r="H23" s="117">
        <v>207</v>
      </c>
    </row>
    <row r="24" spans="1:8" s="261" customFormat="1" ht="38.25" hidden="1" customHeight="1" outlineLevel="2">
      <c r="B24" s="122" t="s">
        <v>18</v>
      </c>
      <c r="C24" s="123" t="s">
        <v>120</v>
      </c>
      <c r="D24" s="115">
        <v>719</v>
      </c>
      <c r="E24" s="116">
        <v>161</v>
      </c>
      <c r="F24" s="116">
        <v>180</v>
      </c>
      <c r="G24" s="116">
        <v>162</v>
      </c>
      <c r="H24" s="117">
        <v>216</v>
      </c>
    </row>
    <row r="25" spans="1:8" s="261" customFormat="1" ht="38.25" hidden="1" customHeight="1" outlineLevel="2">
      <c r="B25" s="122" t="s">
        <v>18</v>
      </c>
      <c r="C25" s="123" t="s">
        <v>121</v>
      </c>
      <c r="D25" s="115">
        <v>199</v>
      </c>
      <c r="E25" s="116">
        <v>22</v>
      </c>
      <c r="F25" s="116">
        <v>51</v>
      </c>
      <c r="G25" s="116">
        <v>43</v>
      </c>
      <c r="H25" s="117">
        <v>83</v>
      </c>
    </row>
    <row r="26" spans="1:8" s="261" customFormat="1" ht="64.5" hidden="1" customHeight="1" outlineLevel="2">
      <c r="B26" s="122" t="s">
        <v>18</v>
      </c>
      <c r="C26" s="123" t="s">
        <v>122</v>
      </c>
      <c r="D26" s="115"/>
      <c r="E26" s="115"/>
      <c r="F26" s="116"/>
      <c r="G26" s="116"/>
      <c r="H26" s="116"/>
    </row>
    <row r="27" spans="1:8" s="261" customFormat="1" ht="38.25" hidden="1" customHeight="1" outlineLevel="2">
      <c r="B27" s="122" t="s">
        <v>18</v>
      </c>
      <c r="C27" s="123" t="s">
        <v>123</v>
      </c>
      <c r="D27" s="115"/>
      <c r="E27" s="115"/>
      <c r="F27" s="116"/>
      <c r="G27" s="116"/>
      <c r="H27" s="116"/>
    </row>
    <row r="28" spans="1:8" s="266" customFormat="1" ht="38.25" customHeight="1" outlineLevel="1" collapsed="1">
      <c r="A28" s="266">
        <v>1</v>
      </c>
      <c r="B28" s="126" t="s">
        <v>126</v>
      </c>
      <c r="C28" s="268"/>
      <c r="D28" s="270">
        <f t="shared" ref="D28:H28" si="2">SUBTOTAL(9,D21:D27)</f>
        <v>1382</v>
      </c>
      <c r="E28" s="270">
        <f t="shared" si="2"/>
        <v>228</v>
      </c>
      <c r="F28" s="270">
        <f t="shared" si="2"/>
        <v>276</v>
      </c>
      <c r="G28" s="270">
        <f t="shared" si="2"/>
        <v>240</v>
      </c>
      <c r="H28" s="270">
        <f t="shared" si="2"/>
        <v>638</v>
      </c>
    </row>
    <row r="29" spans="1:8" s="261" customFormat="1" ht="38.25" hidden="1" customHeight="1" outlineLevel="2">
      <c r="B29" s="122" t="s">
        <v>35</v>
      </c>
      <c r="C29" s="123" t="s">
        <v>117</v>
      </c>
      <c r="D29" s="115">
        <v>408</v>
      </c>
      <c r="E29" s="116">
        <v>99</v>
      </c>
      <c r="F29" s="116">
        <v>107</v>
      </c>
      <c r="G29" s="116">
        <v>44</v>
      </c>
      <c r="H29" s="117">
        <v>158</v>
      </c>
    </row>
    <row r="30" spans="1:8" s="261" customFormat="1" ht="38.25" hidden="1" customHeight="1" outlineLevel="2">
      <c r="B30" s="122" t="s">
        <v>35</v>
      </c>
      <c r="C30" s="123" t="s">
        <v>118</v>
      </c>
      <c r="D30" s="115">
        <v>390</v>
      </c>
      <c r="E30" s="116">
        <v>94</v>
      </c>
      <c r="F30" s="116">
        <v>109</v>
      </c>
      <c r="G30" s="116">
        <v>89</v>
      </c>
      <c r="H30" s="117">
        <v>98</v>
      </c>
    </row>
    <row r="31" spans="1:8" s="261" customFormat="1" ht="38.25" hidden="1" customHeight="1" outlineLevel="2">
      <c r="B31" s="122" t="s">
        <v>35</v>
      </c>
      <c r="C31" s="123" t="s">
        <v>119</v>
      </c>
      <c r="D31" s="115">
        <v>1664</v>
      </c>
      <c r="E31" s="116">
        <v>379</v>
      </c>
      <c r="F31" s="116">
        <v>484</v>
      </c>
      <c r="G31" s="116">
        <v>244</v>
      </c>
      <c r="H31" s="116">
        <v>557</v>
      </c>
    </row>
    <row r="32" spans="1:8" s="261" customFormat="1" ht="38.25" hidden="1" customHeight="1" outlineLevel="2">
      <c r="B32" s="122" t="s">
        <v>35</v>
      </c>
      <c r="C32" s="123" t="s">
        <v>120</v>
      </c>
      <c r="D32" s="115">
        <v>2286</v>
      </c>
      <c r="E32" s="116">
        <v>528</v>
      </c>
      <c r="F32" s="116">
        <v>631</v>
      </c>
      <c r="G32" s="116">
        <v>298</v>
      </c>
      <c r="H32" s="117">
        <v>829</v>
      </c>
    </row>
    <row r="33" spans="1:8" s="261" customFormat="1" ht="38.25" hidden="1" customHeight="1" outlineLevel="2">
      <c r="B33" s="122" t="s">
        <v>35</v>
      </c>
      <c r="C33" s="123" t="s">
        <v>121</v>
      </c>
      <c r="D33" s="115">
        <v>728</v>
      </c>
      <c r="E33" s="116">
        <v>77</v>
      </c>
      <c r="F33" s="116">
        <v>118</v>
      </c>
      <c r="G33" s="116">
        <v>58</v>
      </c>
      <c r="H33" s="117">
        <v>475</v>
      </c>
    </row>
    <row r="34" spans="1:8" s="261" customFormat="1" ht="53.25" hidden="1" customHeight="1" outlineLevel="2">
      <c r="B34" s="122" t="s">
        <v>35</v>
      </c>
      <c r="C34" s="123" t="s">
        <v>122</v>
      </c>
      <c r="D34" s="115">
        <v>6</v>
      </c>
      <c r="E34" s="116">
        <v>2</v>
      </c>
      <c r="F34" s="116">
        <v>0</v>
      </c>
      <c r="G34" s="116">
        <v>0</v>
      </c>
      <c r="H34" s="116">
        <v>4</v>
      </c>
    </row>
    <row r="35" spans="1:8" s="261" customFormat="1" ht="38.25" hidden="1" customHeight="1" outlineLevel="2">
      <c r="B35" s="122" t="s">
        <v>35</v>
      </c>
      <c r="C35" s="123" t="s">
        <v>123</v>
      </c>
      <c r="D35" s="115">
        <v>32</v>
      </c>
      <c r="E35" s="116"/>
      <c r="F35" s="116">
        <v>0</v>
      </c>
      <c r="G35" s="116">
        <v>0</v>
      </c>
      <c r="H35" s="116">
        <v>32</v>
      </c>
    </row>
    <row r="36" spans="1:8" s="266" customFormat="1" ht="38.25" customHeight="1" outlineLevel="1" collapsed="1">
      <c r="A36" s="266">
        <v>1</v>
      </c>
      <c r="B36" s="126" t="s">
        <v>127</v>
      </c>
      <c r="C36" s="268"/>
      <c r="D36" s="270">
        <f t="shared" ref="D36:H36" si="3">SUBTOTAL(9,D29:D35)</f>
        <v>5514</v>
      </c>
      <c r="E36" s="270">
        <f t="shared" si="3"/>
        <v>1179</v>
      </c>
      <c r="F36" s="270">
        <f t="shared" si="3"/>
        <v>1449</v>
      </c>
      <c r="G36" s="270">
        <f t="shared" si="3"/>
        <v>733</v>
      </c>
      <c r="H36" s="270">
        <f t="shared" si="3"/>
        <v>2153</v>
      </c>
    </row>
    <row r="37" spans="1:8" s="261" customFormat="1" ht="38.25" hidden="1" customHeight="1" outlineLevel="2">
      <c r="B37" s="122" t="s">
        <v>37</v>
      </c>
      <c r="C37" s="123" t="s">
        <v>117</v>
      </c>
      <c r="D37" s="115">
        <v>2</v>
      </c>
      <c r="E37" s="116">
        <v>1</v>
      </c>
      <c r="F37" s="116">
        <v>0</v>
      </c>
      <c r="G37" s="116">
        <v>0</v>
      </c>
      <c r="H37" s="117">
        <v>1</v>
      </c>
    </row>
    <row r="38" spans="1:8" s="261" customFormat="1" ht="38.25" hidden="1" customHeight="1" outlineLevel="2">
      <c r="B38" s="122" t="s">
        <v>37</v>
      </c>
      <c r="C38" s="123" t="s">
        <v>118</v>
      </c>
      <c r="D38" s="115">
        <v>16</v>
      </c>
      <c r="E38" s="116">
        <v>4</v>
      </c>
      <c r="F38" s="116">
        <v>4</v>
      </c>
      <c r="G38" s="116">
        <v>0</v>
      </c>
      <c r="H38" s="117">
        <v>8</v>
      </c>
    </row>
    <row r="39" spans="1:8" s="261" customFormat="1" ht="38.25" hidden="1" customHeight="1" outlineLevel="2">
      <c r="B39" s="122" t="s">
        <v>37</v>
      </c>
      <c r="C39" s="123" t="s">
        <v>119</v>
      </c>
      <c r="D39" s="115">
        <v>601</v>
      </c>
      <c r="E39" s="116">
        <v>111</v>
      </c>
      <c r="F39" s="116">
        <v>189</v>
      </c>
      <c r="G39" s="116">
        <v>77</v>
      </c>
      <c r="H39" s="117">
        <v>224</v>
      </c>
    </row>
    <row r="40" spans="1:8" s="261" customFormat="1" ht="38.25" hidden="1" customHeight="1" outlineLevel="2">
      <c r="B40" s="122" t="s">
        <v>37</v>
      </c>
      <c r="C40" s="123" t="s">
        <v>120</v>
      </c>
      <c r="D40" s="115">
        <v>1276</v>
      </c>
      <c r="E40" s="116">
        <v>271</v>
      </c>
      <c r="F40" s="116">
        <v>367</v>
      </c>
      <c r="G40" s="116">
        <v>329</v>
      </c>
      <c r="H40" s="117">
        <v>309</v>
      </c>
    </row>
    <row r="41" spans="1:8" s="261" customFormat="1" ht="38.25" hidden="1" customHeight="1" outlineLevel="2">
      <c r="B41" s="122" t="s">
        <v>37</v>
      </c>
      <c r="C41" s="123" t="s">
        <v>121</v>
      </c>
      <c r="D41" s="115">
        <v>5</v>
      </c>
      <c r="E41" s="116">
        <v>2</v>
      </c>
      <c r="F41" s="116">
        <v>0</v>
      </c>
      <c r="G41" s="116">
        <v>0</v>
      </c>
      <c r="H41" s="117">
        <v>3</v>
      </c>
    </row>
    <row r="42" spans="1:8" s="261" customFormat="1" ht="38.25" hidden="1" customHeight="1" outlineLevel="2">
      <c r="B42" s="122" t="s">
        <v>37</v>
      </c>
      <c r="C42" s="123" t="s">
        <v>122</v>
      </c>
      <c r="D42" s="115">
        <v>0</v>
      </c>
      <c r="E42" s="116"/>
      <c r="F42" s="116">
        <v>0</v>
      </c>
      <c r="G42" s="116">
        <v>0</v>
      </c>
      <c r="H42" s="117">
        <v>0</v>
      </c>
    </row>
    <row r="43" spans="1:8" s="261" customFormat="1" ht="38.25" hidden="1" customHeight="1" outlineLevel="2">
      <c r="B43" s="122" t="s">
        <v>37</v>
      </c>
      <c r="C43" s="123" t="s">
        <v>123</v>
      </c>
      <c r="D43" s="115">
        <v>0</v>
      </c>
      <c r="E43" s="116"/>
      <c r="F43" s="116">
        <v>0</v>
      </c>
      <c r="G43" s="116">
        <v>0</v>
      </c>
      <c r="H43" s="117">
        <v>0</v>
      </c>
    </row>
    <row r="44" spans="1:8" s="266" customFormat="1" ht="38.25" customHeight="1" outlineLevel="1" collapsed="1">
      <c r="A44" s="266">
        <v>1</v>
      </c>
      <c r="B44" s="126" t="s">
        <v>128</v>
      </c>
      <c r="C44" s="268"/>
      <c r="D44" s="270">
        <f t="shared" ref="D44:H44" si="4">SUBTOTAL(9,D37:D43)</f>
        <v>1900</v>
      </c>
      <c r="E44" s="270">
        <f t="shared" si="4"/>
        <v>389</v>
      </c>
      <c r="F44" s="270">
        <f t="shared" si="4"/>
        <v>560</v>
      </c>
      <c r="G44" s="270">
        <f t="shared" si="4"/>
        <v>406</v>
      </c>
      <c r="H44" s="270">
        <f t="shared" si="4"/>
        <v>545</v>
      </c>
    </row>
    <row r="45" spans="1:8" s="261" customFormat="1" ht="38.25" hidden="1" customHeight="1" outlineLevel="2">
      <c r="B45" s="122" t="s">
        <v>41</v>
      </c>
      <c r="C45" s="123" t="s">
        <v>117</v>
      </c>
      <c r="D45" s="115"/>
      <c r="E45" s="116"/>
      <c r="F45" s="116"/>
      <c r="G45" s="116"/>
      <c r="H45" s="116"/>
    </row>
    <row r="46" spans="1:8" s="261" customFormat="1" ht="38.25" hidden="1" customHeight="1" outlineLevel="2">
      <c r="B46" s="122" t="s">
        <v>41</v>
      </c>
      <c r="C46" s="123" t="s">
        <v>118</v>
      </c>
      <c r="D46" s="115"/>
      <c r="E46" s="116"/>
      <c r="F46" s="116"/>
      <c r="G46" s="116"/>
      <c r="H46" s="116"/>
    </row>
    <row r="47" spans="1:8" s="261" customFormat="1" ht="38.25" hidden="1" customHeight="1" outlineLevel="2">
      <c r="B47" s="122" t="s">
        <v>41</v>
      </c>
      <c r="C47" s="123" t="s">
        <v>119</v>
      </c>
      <c r="D47" s="115">
        <v>1</v>
      </c>
      <c r="E47" s="116"/>
      <c r="F47" s="116"/>
      <c r="G47" s="116">
        <v>1</v>
      </c>
      <c r="H47" s="116"/>
    </row>
    <row r="48" spans="1:8" s="261" customFormat="1" ht="38.25" hidden="1" customHeight="1" outlineLevel="2">
      <c r="B48" s="122" t="s">
        <v>41</v>
      </c>
      <c r="C48" s="123" t="s">
        <v>120</v>
      </c>
      <c r="D48" s="115">
        <v>94</v>
      </c>
      <c r="E48" s="116">
        <v>13</v>
      </c>
      <c r="F48" s="116">
        <v>17</v>
      </c>
      <c r="G48" s="116">
        <v>14</v>
      </c>
      <c r="H48" s="117">
        <v>50</v>
      </c>
    </row>
    <row r="49" spans="1:8" s="261" customFormat="1" ht="38.25" hidden="1" customHeight="1" outlineLevel="2">
      <c r="B49" s="122" t="s">
        <v>41</v>
      </c>
      <c r="C49" s="123" t="s">
        <v>121</v>
      </c>
      <c r="D49" s="115">
        <v>10</v>
      </c>
      <c r="E49" s="116"/>
      <c r="F49" s="116">
        <v>3</v>
      </c>
      <c r="G49" s="116">
        <v>3</v>
      </c>
      <c r="H49" s="117">
        <v>4</v>
      </c>
    </row>
    <row r="50" spans="1:8" s="261" customFormat="1" ht="58.5" hidden="1" customHeight="1" outlineLevel="2">
      <c r="B50" s="122" t="s">
        <v>41</v>
      </c>
      <c r="C50" s="123" t="s">
        <v>122</v>
      </c>
      <c r="D50" s="115">
        <v>73</v>
      </c>
      <c r="E50" s="116">
        <v>13</v>
      </c>
      <c r="F50" s="116">
        <v>11</v>
      </c>
      <c r="G50" s="116">
        <v>18</v>
      </c>
      <c r="H50" s="117">
        <v>31</v>
      </c>
    </row>
    <row r="51" spans="1:8" s="261" customFormat="1" ht="47.25" hidden="1" customHeight="1" outlineLevel="2">
      <c r="B51" s="124" t="s">
        <v>41</v>
      </c>
      <c r="C51" s="125" t="s">
        <v>123</v>
      </c>
      <c r="D51" s="118">
        <v>2</v>
      </c>
      <c r="E51" s="116"/>
      <c r="F51" s="271"/>
      <c r="G51" s="271">
        <v>1</v>
      </c>
      <c r="H51" s="271">
        <v>1</v>
      </c>
    </row>
    <row r="52" spans="1:8" s="266" customFormat="1" ht="38.25" customHeight="1" outlineLevel="1" collapsed="1">
      <c r="A52" s="266">
        <v>1</v>
      </c>
      <c r="B52" s="126" t="s">
        <v>129</v>
      </c>
      <c r="C52" s="272"/>
      <c r="D52" s="270">
        <f t="shared" ref="D52:H52" si="5">SUBTOTAL(9,D45:D51)</f>
        <v>180</v>
      </c>
      <c r="E52" s="270">
        <f t="shared" si="5"/>
        <v>26</v>
      </c>
      <c r="F52" s="270">
        <f t="shared" si="5"/>
        <v>31</v>
      </c>
      <c r="G52" s="270">
        <f t="shared" si="5"/>
        <v>37</v>
      </c>
      <c r="H52" s="270">
        <f t="shared" si="5"/>
        <v>86</v>
      </c>
    </row>
    <row r="53" spans="1:8" s="261" customFormat="1" ht="38.25" customHeight="1">
      <c r="B53" s="126" t="s">
        <v>130</v>
      </c>
      <c r="C53" s="121"/>
      <c r="D53" s="270">
        <f t="shared" ref="D53:H53" si="6">SUBTOTAL(9,D5:D51)</f>
        <v>10410</v>
      </c>
      <c r="E53" s="270">
        <f t="shared" si="6"/>
        <v>1945</v>
      </c>
      <c r="F53" s="270">
        <f t="shared" si="6"/>
        <v>2517</v>
      </c>
      <c r="G53" s="270">
        <f t="shared" si="6"/>
        <v>1524</v>
      </c>
      <c r="H53" s="270">
        <f t="shared" si="6"/>
        <v>4424</v>
      </c>
    </row>
    <row r="58" spans="1:8">
      <c r="B58" s="273" t="s">
        <v>131</v>
      </c>
      <c r="D58" s="245">
        <v>119</v>
      </c>
    </row>
    <row r="59" spans="1:8">
      <c r="B59" s="274" t="s">
        <v>51</v>
      </c>
      <c r="D59" s="245">
        <f t="shared" ref="D59" si="7">D53+D58</f>
        <v>10529</v>
      </c>
    </row>
    <row r="60" spans="1:8">
      <c r="B60" s="275"/>
      <c r="D60" s="245"/>
    </row>
    <row r="61" spans="1:8" ht="16.5" thickBot="1">
      <c r="B61" s="275"/>
      <c r="D61" s="245"/>
    </row>
    <row r="62" spans="1:8" ht="16.5" thickBot="1">
      <c r="B62" s="276" t="s">
        <v>132</v>
      </c>
      <c r="D62" s="277">
        <v>15719</v>
      </c>
    </row>
    <row r="63" spans="1:8">
      <c r="D63" s="245"/>
    </row>
    <row r="64" spans="1:8">
      <c r="D64" s="278">
        <f t="shared" ref="D64" si="8">D62-D59</f>
        <v>5190</v>
      </c>
    </row>
  </sheetData>
  <autoFilter ref="A4:H54"/>
  <mergeCells count="2">
    <mergeCell ref="B2:D2"/>
    <mergeCell ref="B3:D3"/>
  </mergeCells>
  <conditionalFormatting sqref="E1:F28 G1 E36:F1048576 A1:D1048576 I1:XFD1 G2:XFD1048576">
    <cfRule type="expression" dxfId="1602" priority="31">
      <formula>$A1=1</formula>
    </cfRule>
  </conditionalFormatting>
  <conditionalFormatting sqref="E29:E35">
    <cfRule type="expression" dxfId="1601" priority="26">
      <formula>$A29=1</formula>
    </cfRule>
  </conditionalFormatting>
  <conditionalFormatting sqref="D29:D34">
    <cfRule type="expression" dxfId="1600" priority="24">
      <formula>$A29=1</formula>
    </cfRule>
  </conditionalFormatting>
  <conditionalFormatting sqref="H1">
    <cfRule type="expression" dxfId="1599" priority="1">
      <formula>$A1=3</formula>
    </cfRule>
    <cfRule type="expression" dxfId="1598" priority="2">
      <formula>$A1=2</formula>
    </cfRule>
    <cfRule type="expression" dxfId="1597" priority="3">
      <formula>$A1=1</formula>
    </cfRule>
  </conditionalFormatting>
  <pageMargins left="0.11811023622047245" right="0" top="0.35433070866141736" bottom="0.15748031496062992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56"/>
  <sheetViews>
    <sheetView zoomScaleSheetLayoutView="70" workbookViewId="0">
      <pane xSplit="2" ySplit="4" topLeftCell="C5" activePane="bottomRight" state="frozen"/>
      <selection activeCell="BK156" sqref="BK156"/>
      <selection pane="topRight" activeCell="BK156" sqref="BK156"/>
      <selection pane="bottomLeft" activeCell="BK156" sqref="BK156"/>
      <selection pane="bottomRight" activeCell="B2" sqref="B2:T2"/>
    </sheetView>
  </sheetViews>
  <sheetFormatPr defaultRowHeight="18.75" customHeight="1"/>
  <cols>
    <col min="1" max="1" width="9.85546875" style="56" hidden="1" customWidth="1"/>
    <col min="2" max="2" width="68.5703125" style="56" customWidth="1"/>
    <col min="3" max="4" width="10.7109375" style="57" customWidth="1"/>
    <col min="5" max="5" width="11.140625" style="57" customWidth="1"/>
    <col min="6" max="19" width="9.140625" style="57" customWidth="1"/>
    <col min="20" max="20" width="12.140625" style="107" customWidth="1"/>
  </cols>
  <sheetData>
    <row r="1" spans="1:20" ht="26.25" customHeight="1">
      <c r="T1" s="58"/>
    </row>
    <row r="2" spans="1:20" s="59" customFormat="1" ht="89.25" customHeight="1" thickBot="1">
      <c r="A2" s="2"/>
      <c r="B2" s="293" t="s">
        <v>55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s="59" customFormat="1" ht="42" customHeight="1">
      <c r="A3" s="2"/>
      <c r="B3" s="60"/>
      <c r="C3" s="294" t="s">
        <v>112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61"/>
    </row>
    <row r="4" spans="1:20" s="59" customFormat="1" ht="129.75" customHeight="1">
      <c r="A4" s="2"/>
      <c r="B4" s="6" t="s">
        <v>56</v>
      </c>
      <c r="C4" s="63" t="s">
        <v>57</v>
      </c>
      <c r="D4" s="63" t="s">
        <v>68</v>
      </c>
      <c r="E4" s="63" t="s">
        <v>41</v>
      </c>
      <c r="F4" s="63" t="s">
        <v>35</v>
      </c>
      <c r="G4" s="63" t="s">
        <v>18</v>
      </c>
      <c r="H4" s="63" t="s">
        <v>20</v>
      </c>
      <c r="I4" s="64" t="s">
        <v>67</v>
      </c>
      <c r="J4" s="63" t="s">
        <v>37</v>
      </c>
      <c r="K4" s="63" t="s">
        <v>30</v>
      </c>
      <c r="L4" s="63" t="s">
        <v>58</v>
      </c>
      <c r="M4" s="63" t="s">
        <v>59</v>
      </c>
      <c r="N4" s="63" t="s">
        <v>60</v>
      </c>
      <c r="O4" s="62" t="s">
        <v>61</v>
      </c>
      <c r="P4" s="62" t="s">
        <v>62</v>
      </c>
      <c r="Q4" s="62" t="s">
        <v>63</v>
      </c>
      <c r="R4" s="62" t="s">
        <v>64</v>
      </c>
      <c r="S4" s="62" t="s">
        <v>65</v>
      </c>
      <c r="T4" s="7" t="s">
        <v>66</v>
      </c>
    </row>
    <row r="5" spans="1:20" s="66" customFormat="1" ht="21.75" customHeight="1">
      <c r="A5" s="2">
        <v>1</v>
      </c>
      <c r="B5" s="8" t="s">
        <v>69</v>
      </c>
      <c r="C5" s="4">
        <v>0</v>
      </c>
      <c r="D5" s="4">
        <v>0</v>
      </c>
      <c r="E5" s="4">
        <v>0</v>
      </c>
      <c r="F5" s="4">
        <v>0</v>
      </c>
      <c r="G5" s="4">
        <v>100</v>
      </c>
      <c r="H5" s="4">
        <v>0</v>
      </c>
      <c r="I5" s="4">
        <v>0</v>
      </c>
      <c r="J5" s="4">
        <v>15</v>
      </c>
      <c r="K5" s="4">
        <v>8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265</v>
      </c>
      <c r="T5" s="65">
        <v>388</v>
      </c>
    </row>
    <row r="6" spans="1:20" s="9" customFormat="1" ht="18" customHeight="1">
      <c r="A6" s="2"/>
      <c r="B6" s="67" t="s">
        <v>10</v>
      </c>
      <c r="C6" s="68"/>
      <c r="D6" s="68"/>
      <c r="E6" s="68"/>
      <c r="F6" s="68"/>
      <c r="G6" s="68">
        <v>100</v>
      </c>
      <c r="H6" s="68"/>
      <c r="I6" s="68"/>
      <c r="J6" s="68">
        <v>10</v>
      </c>
      <c r="K6" s="68">
        <v>7</v>
      </c>
      <c r="L6" s="68"/>
      <c r="M6" s="68"/>
      <c r="N6" s="68"/>
      <c r="O6" s="68"/>
      <c r="P6" s="68"/>
      <c r="Q6" s="68"/>
      <c r="R6" s="68"/>
      <c r="S6" s="68">
        <v>233</v>
      </c>
      <c r="T6" s="69">
        <v>350</v>
      </c>
    </row>
    <row r="7" spans="1:20" s="70" customFormat="1" ht="18" customHeight="1">
      <c r="A7" s="2"/>
      <c r="B7" s="67" t="s">
        <v>70</v>
      </c>
      <c r="C7" s="68"/>
      <c r="D7" s="68"/>
      <c r="E7" s="68"/>
      <c r="F7" s="68"/>
      <c r="G7" s="68"/>
      <c r="H7" s="68"/>
      <c r="I7" s="68"/>
      <c r="J7" s="68">
        <v>5</v>
      </c>
      <c r="K7" s="68">
        <v>1</v>
      </c>
      <c r="L7" s="68"/>
      <c r="M7" s="68"/>
      <c r="N7" s="68"/>
      <c r="O7" s="68"/>
      <c r="P7" s="68"/>
      <c r="Q7" s="68"/>
      <c r="R7" s="68"/>
      <c r="S7" s="68">
        <v>32</v>
      </c>
      <c r="T7" s="69">
        <v>38</v>
      </c>
    </row>
    <row r="8" spans="1:20" s="71" customFormat="1" ht="18" customHeight="1">
      <c r="A8" s="2">
        <v>1</v>
      </c>
      <c r="B8" s="8" t="s">
        <v>71</v>
      </c>
      <c r="C8" s="4">
        <v>0</v>
      </c>
      <c r="D8" s="4">
        <v>0</v>
      </c>
      <c r="E8" s="4">
        <v>0</v>
      </c>
      <c r="F8" s="4">
        <v>0</v>
      </c>
      <c r="G8" s="4">
        <v>10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66</v>
      </c>
      <c r="T8" s="4">
        <v>76</v>
      </c>
    </row>
    <row r="9" spans="1:20" s="73" customFormat="1" ht="18" customHeight="1">
      <c r="A9" s="2"/>
      <c r="B9" s="67" t="s">
        <v>10</v>
      </c>
      <c r="C9" s="22"/>
      <c r="D9" s="22"/>
      <c r="E9" s="22"/>
      <c r="F9" s="22"/>
      <c r="G9" s="22">
        <v>10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46</v>
      </c>
      <c r="T9" s="72">
        <v>56</v>
      </c>
    </row>
    <row r="10" spans="1:20" s="74" customFormat="1" ht="18" customHeight="1">
      <c r="A10" s="2"/>
      <c r="B10" s="67" t="s">
        <v>70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20</v>
      </c>
      <c r="T10" s="72">
        <v>20</v>
      </c>
    </row>
    <row r="11" spans="1:20" s="75" customFormat="1" ht="18" customHeight="1">
      <c r="A11" s="2">
        <v>1</v>
      </c>
      <c r="B11" s="8" t="s">
        <v>72</v>
      </c>
      <c r="C11" s="4">
        <v>48</v>
      </c>
      <c r="D11" s="4">
        <v>45</v>
      </c>
      <c r="E11" s="4">
        <v>0</v>
      </c>
      <c r="F11" s="4">
        <v>0</v>
      </c>
      <c r="G11" s="4">
        <v>80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70</v>
      </c>
      <c r="S11" s="4">
        <v>0</v>
      </c>
      <c r="T11" s="4">
        <v>243</v>
      </c>
    </row>
    <row r="12" spans="1:20" s="76" customFormat="1" ht="18" customHeight="1">
      <c r="A12" s="2"/>
      <c r="B12" s="67" t="s">
        <v>10</v>
      </c>
      <c r="C12" s="22">
        <v>34</v>
      </c>
      <c r="D12" s="22">
        <v>32</v>
      </c>
      <c r="E12" s="22"/>
      <c r="F12" s="22"/>
      <c r="G12" s="22">
        <v>80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v>70</v>
      </c>
      <c r="S12" s="22"/>
      <c r="T12" s="72">
        <v>216</v>
      </c>
    </row>
    <row r="13" spans="1:20" s="76" customFormat="1" ht="18" customHeight="1">
      <c r="A13" s="2"/>
      <c r="B13" s="67" t="s">
        <v>70</v>
      </c>
      <c r="C13" s="22">
        <v>14</v>
      </c>
      <c r="D13" s="22">
        <v>13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72">
        <v>27</v>
      </c>
    </row>
    <row r="14" spans="1:20" s="77" customFormat="1" ht="18" customHeight="1">
      <c r="A14" s="2">
        <v>1</v>
      </c>
      <c r="B14" s="8" t="s">
        <v>73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124</v>
      </c>
      <c r="K14" s="4">
        <v>83</v>
      </c>
      <c r="L14" s="4">
        <v>0</v>
      </c>
      <c r="M14" s="4">
        <v>0</v>
      </c>
      <c r="N14" s="4">
        <v>15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222</v>
      </c>
    </row>
    <row r="15" spans="1:20" s="26" customFormat="1" ht="18" customHeight="1">
      <c r="A15" s="2"/>
      <c r="B15" s="67" t="s">
        <v>10</v>
      </c>
      <c r="C15" s="22"/>
      <c r="D15" s="22"/>
      <c r="E15" s="22"/>
      <c r="F15" s="22"/>
      <c r="G15" s="22"/>
      <c r="H15" s="22"/>
      <c r="I15" s="22"/>
      <c r="J15" s="22">
        <v>100</v>
      </c>
      <c r="K15" s="22">
        <v>73</v>
      </c>
      <c r="L15" s="22"/>
      <c r="M15" s="22"/>
      <c r="N15" s="22">
        <v>13</v>
      </c>
      <c r="O15" s="22"/>
      <c r="P15" s="22"/>
      <c r="Q15" s="22"/>
      <c r="R15" s="22"/>
      <c r="S15" s="22"/>
      <c r="T15" s="72">
        <v>186</v>
      </c>
    </row>
    <row r="16" spans="1:20" s="26" customFormat="1" ht="18" customHeight="1">
      <c r="A16" s="2"/>
      <c r="B16" s="67" t="s">
        <v>70</v>
      </c>
      <c r="C16" s="22"/>
      <c r="D16" s="22"/>
      <c r="E16" s="22"/>
      <c r="F16" s="22"/>
      <c r="G16" s="22"/>
      <c r="H16" s="22"/>
      <c r="I16" s="22"/>
      <c r="J16" s="22">
        <v>24</v>
      </c>
      <c r="K16" s="22">
        <v>10</v>
      </c>
      <c r="L16" s="22"/>
      <c r="M16" s="22"/>
      <c r="N16" s="22">
        <v>2</v>
      </c>
      <c r="O16" s="22"/>
      <c r="P16" s="22"/>
      <c r="Q16" s="22"/>
      <c r="R16" s="22"/>
      <c r="S16" s="22"/>
      <c r="T16" s="72">
        <v>36</v>
      </c>
    </row>
    <row r="17" spans="1:20" s="66" customFormat="1" ht="18" customHeight="1">
      <c r="A17" s="2">
        <v>1</v>
      </c>
      <c r="B17" s="8" t="s">
        <v>74</v>
      </c>
      <c r="C17" s="4">
        <v>0</v>
      </c>
      <c r="D17" s="4">
        <v>0</v>
      </c>
      <c r="E17" s="4">
        <v>40</v>
      </c>
      <c r="F17" s="4">
        <v>0</v>
      </c>
      <c r="G17" s="4">
        <v>70</v>
      </c>
      <c r="H17" s="4">
        <v>23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133</v>
      </c>
    </row>
    <row r="18" spans="1:20" s="16" customFormat="1" ht="18" customHeight="1">
      <c r="A18" s="2"/>
      <c r="B18" s="67" t="s">
        <v>10</v>
      </c>
      <c r="C18" s="22"/>
      <c r="D18" s="22"/>
      <c r="E18" s="22">
        <v>10</v>
      </c>
      <c r="F18" s="22"/>
      <c r="G18" s="22">
        <v>70</v>
      </c>
      <c r="H18" s="22">
        <v>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72">
        <v>92</v>
      </c>
    </row>
    <row r="19" spans="1:20" s="16" customFormat="1" ht="18" customHeight="1">
      <c r="A19" s="2"/>
      <c r="B19" s="67" t="s">
        <v>70</v>
      </c>
      <c r="C19" s="22"/>
      <c r="D19" s="22"/>
      <c r="E19" s="22">
        <v>30</v>
      </c>
      <c r="F19" s="22"/>
      <c r="G19" s="22"/>
      <c r="H19" s="22">
        <v>11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72">
        <v>41</v>
      </c>
    </row>
    <row r="20" spans="1:20" s="66" customFormat="1" ht="18" customHeight="1">
      <c r="A20" s="2">
        <v>1</v>
      </c>
      <c r="B20" s="8" t="s">
        <v>8</v>
      </c>
      <c r="C20" s="4">
        <v>0</v>
      </c>
      <c r="D20" s="4">
        <v>0</v>
      </c>
      <c r="E20" s="4">
        <v>30</v>
      </c>
      <c r="F20" s="4">
        <v>0</v>
      </c>
      <c r="G20" s="4">
        <v>20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2914</v>
      </c>
      <c r="P20" s="4">
        <v>0</v>
      </c>
      <c r="Q20" s="4">
        <v>0</v>
      </c>
      <c r="R20" s="4">
        <v>0</v>
      </c>
      <c r="S20" s="4">
        <v>0</v>
      </c>
      <c r="T20" s="4">
        <v>2964</v>
      </c>
    </row>
    <row r="21" spans="1:20" s="16" customFormat="1" ht="18" customHeight="1">
      <c r="A21" s="2"/>
      <c r="B21" s="67" t="s">
        <v>10</v>
      </c>
      <c r="C21" s="14"/>
      <c r="D21" s="14"/>
      <c r="E21" s="14">
        <v>10</v>
      </c>
      <c r="F21" s="14"/>
      <c r="G21" s="14">
        <v>20</v>
      </c>
      <c r="H21" s="14"/>
      <c r="I21" s="14"/>
      <c r="J21" s="14"/>
      <c r="K21" s="14"/>
      <c r="L21" s="14"/>
      <c r="M21" s="14"/>
      <c r="N21" s="14"/>
      <c r="O21" s="14">
        <v>1914</v>
      </c>
      <c r="P21" s="14"/>
      <c r="Q21" s="14"/>
      <c r="R21" s="14"/>
      <c r="S21" s="14"/>
      <c r="T21" s="72">
        <v>1944</v>
      </c>
    </row>
    <row r="22" spans="1:20" s="16" customFormat="1" ht="18" customHeight="1">
      <c r="A22" s="2"/>
      <c r="B22" s="67" t="s">
        <v>70</v>
      </c>
      <c r="C22" s="14"/>
      <c r="D22" s="14"/>
      <c r="E22" s="14">
        <v>20</v>
      </c>
      <c r="F22" s="14"/>
      <c r="G22" s="14"/>
      <c r="H22" s="14"/>
      <c r="I22" s="14"/>
      <c r="J22" s="14"/>
      <c r="K22" s="14"/>
      <c r="L22" s="14"/>
      <c r="M22" s="14"/>
      <c r="N22" s="14"/>
      <c r="O22" s="14">
        <v>1000</v>
      </c>
      <c r="P22" s="14"/>
      <c r="Q22" s="14"/>
      <c r="R22" s="14"/>
      <c r="S22" s="14"/>
      <c r="T22" s="72">
        <v>1020</v>
      </c>
    </row>
    <row r="23" spans="1:20" s="66" customFormat="1" ht="18" customHeight="1">
      <c r="A23" s="2">
        <v>1</v>
      </c>
      <c r="B23" s="8" t="s">
        <v>75</v>
      </c>
      <c r="C23" s="4">
        <v>50</v>
      </c>
      <c r="D23" s="4">
        <v>136</v>
      </c>
      <c r="E23" s="4">
        <v>0</v>
      </c>
      <c r="F23" s="4">
        <v>0</v>
      </c>
      <c r="G23" s="4">
        <v>100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286</v>
      </c>
    </row>
    <row r="24" spans="1:20" s="16" customFormat="1" ht="18" customHeight="1">
      <c r="A24" s="2"/>
      <c r="B24" s="67" t="s">
        <v>10</v>
      </c>
      <c r="C24" s="14">
        <v>40</v>
      </c>
      <c r="D24" s="14">
        <v>118</v>
      </c>
      <c r="E24" s="14"/>
      <c r="F24" s="14"/>
      <c r="G24" s="14">
        <v>100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2">
        <v>258</v>
      </c>
    </row>
    <row r="25" spans="1:20" s="16" customFormat="1" ht="18" customHeight="1">
      <c r="A25" s="2"/>
      <c r="B25" s="67" t="s">
        <v>70</v>
      </c>
      <c r="C25" s="14">
        <v>10</v>
      </c>
      <c r="D25" s="14">
        <v>18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2">
        <v>28</v>
      </c>
    </row>
    <row r="26" spans="1:20" s="66" customFormat="1" ht="18" customHeight="1">
      <c r="A26" s="2">
        <v>1</v>
      </c>
      <c r="B26" s="8" t="s">
        <v>76</v>
      </c>
      <c r="C26" s="4">
        <v>0</v>
      </c>
      <c r="D26" s="4">
        <v>0</v>
      </c>
      <c r="E26" s="4">
        <v>55</v>
      </c>
      <c r="F26" s="4">
        <v>10</v>
      </c>
      <c r="G26" s="4">
        <v>187</v>
      </c>
      <c r="H26" s="4">
        <v>51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303</v>
      </c>
    </row>
    <row r="27" spans="1:20" s="26" customFormat="1" ht="18" customHeight="1">
      <c r="A27" s="2"/>
      <c r="B27" s="67" t="s">
        <v>10</v>
      </c>
      <c r="C27" s="78"/>
      <c r="D27" s="78"/>
      <c r="E27" s="79">
        <v>25</v>
      </c>
      <c r="F27" s="78">
        <v>10</v>
      </c>
      <c r="G27" s="78">
        <v>187</v>
      </c>
      <c r="H27" s="68">
        <v>36</v>
      </c>
      <c r="I27" s="68"/>
      <c r="J27" s="68"/>
      <c r="K27" s="68"/>
      <c r="L27" s="80"/>
      <c r="M27" s="80"/>
      <c r="N27" s="80"/>
      <c r="O27" s="78"/>
      <c r="P27" s="78"/>
      <c r="Q27" s="78"/>
      <c r="R27" s="78"/>
      <c r="S27" s="80"/>
      <c r="T27" s="72">
        <v>258</v>
      </c>
    </row>
    <row r="28" spans="1:20" s="26" customFormat="1" ht="18" customHeight="1">
      <c r="A28" s="2"/>
      <c r="B28" s="67" t="s">
        <v>70</v>
      </c>
      <c r="C28" s="78"/>
      <c r="D28" s="78"/>
      <c r="E28" s="78">
        <v>30</v>
      </c>
      <c r="F28" s="78"/>
      <c r="G28" s="78"/>
      <c r="H28" s="78">
        <v>15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2">
        <v>45</v>
      </c>
    </row>
    <row r="29" spans="1:20" s="66" customFormat="1" ht="18" customHeight="1">
      <c r="A29" s="2">
        <v>1</v>
      </c>
      <c r="B29" s="8" t="s">
        <v>77</v>
      </c>
      <c r="C29" s="4">
        <v>12</v>
      </c>
      <c r="D29" s="4">
        <v>3</v>
      </c>
      <c r="E29" s="4">
        <v>206</v>
      </c>
      <c r="F29" s="4">
        <v>18</v>
      </c>
      <c r="G29" s="4">
        <v>550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789</v>
      </c>
    </row>
    <row r="30" spans="1:20" s="26" customFormat="1" ht="18" customHeight="1">
      <c r="A30" s="2"/>
      <c r="B30" s="67" t="s">
        <v>10</v>
      </c>
      <c r="C30" s="81">
        <v>6</v>
      </c>
      <c r="D30" s="81">
        <v>3</v>
      </c>
      <c r="E30" s="81">
        <v>100</v>
      </c>
      <c r="F30" s="81">
        <v>16</v>
      </c>
      <c r="G30" s="81">
        <v>550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72">
        <v>675</v>
      </c>
    </row>
    <row r="31" spans="1:20" s="26" customFormat="1" ht="18" customHeight="1">
      <c r="A31" s="2"/>
      <c r="B31" s="67" t="s">
        <v>70</v>
      </c>
      <c r="C31" s="81">
        <v>6</v>
      </c>
      <c r="D31" s="81"/>
      <c r="E31" s="81">
        <v>106</v>
      </c>
      <c r="F31" s="81">
        <v>2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72">
        <v>114</v>
      </c>
    </row>
    <row r="32" spans="1:20" s="66" customFormat="1" ht="18" customHeight="1">
      <c r="A32" s="2">
        <v>1</v>
      </c>
      <c r="B32" s="8" t="s">
        <v>62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505</v>
      </c>
      <c r="Q32" s="4">
        <v>0</v>
      </c>
      <c r="R32" s="4">
        <v>0</v>
      </c>
      <c r="S32" s="4">
        <v>0</v>
      </c>
      <c r="T32" s="4">
        <v>505</v>
      </c>
    </row>
    <row r="33" spans="1:20" s="16" customFormat="1" ht="18" customHeight="1">
      <c r="A33" s="2"/>
      <c r="B33" s="67" t="s">
        <v>10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>
        <v>493</v>
      </c>
      <c r="Q33" s="22"/>
      <c r="R33" s="22"/>
      <c r="S33" s="22"/>
      <c r="T33" s="72">
        <v>493</v>
      </c>
    </row>
    <row r="34" spans="1:20" s="16" customFormat="1" ht="18" customHeight="1">
      <c r="A34" s="2"/>
      <c r="B34" s="67" t="s">
        <v>70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>
        <v>12</v>
      </c>
      <c r="Q34" s="22"/>
      <c r="R34" s="22"/>
      <c r="S34" s="22"/>
      <c r="T34" s="72">
        <v>12</v>
      </c>
    </row>
    <row r="35" spans="1:20" s="82" customFormat="1" ht="18" customHeight="1">
      <c r="A35" s="2">
        <v>1</v>
      </c>
      <c r="B35" s="8" t="s">
        <v>78</v>
      </c>
      <c r="C35" s="4">
        <v>81</v>
      </c>
      <c r="D35" s="4">
        <v>181</v>
      </c>
      <c r="E35" s="4">
        <v>30</v>
      </c>
      <c r="F35" s="4">
        <v>12</v>
      </c>
      <c r="G35" s="4">
        <v>300</v>
      </c>
      <c r="H35" s="4">
        <v>202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806</v>
      </c>
    </row>
    <row r="36" spans="1:20" s="26" customFormat="1" ht="18" customHeight="1">
      <c r="A36" s="2"/>
      <c r="B36" s="67" t="s">
        <v>10</v>
      </c>
      <c r="C36" s="22">
        <v>53</v>
      </c>
      <c r="D36" s="22">
        <v>152</v>
      </c>
      <c r="E36" s="22">
        <v>10</v>
      </c>
      <c r="F36" s="22">
        <v>4</v>
      </c>
      <c r="G36" s="22">
        <v>300</v>
      </c>
      <c r="H36" s="22">
        <v>176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72">
        <v>695</v>
      </c>
    </row>
    <row r="37" spans="1:20" s="26" customFormat="1" ht="18" customHeight="1">
      <c r="A37" s="2"/>
      <c r="B37" s="67" t="s">
        <v>70</v>
      </c>
      <c r="C37" s="22">
        <v>28</v>
      </c>
      <c r="D37" s="22">
        <v>29</v>
      </c>
      <c r="E37" s="22">
        <v>20</v>
      </c>
      <c r="F37" s="22">
        <v>8</v>
      </c>
      <c r="G37" s="22"/>
      <c r="H37" s="22">
        <v>26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72">
        <v>111</v>
      </c>
    </row>
    <row r="38" spans="1:20" s="83" customFormat="1" ht="18" customHeight="1">
      <c r="A38" s="2">
        <v>1</v>
      </c>
      <c r="B38" s="8" t="s">
        <v>79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74</v>
      </c>
      <c r="K38" s="4">
        <v>191</v>
      </c>
      <c r="L38" s="4">
        <v>0</v>
      </c>
      <c r="M38" s="4">
        <v>0</v>
      </c>
      <c r="N38" s="4">
        <v>14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280</v>
      </c>
    </row>
    <row r="39" spans="1:20" s="84" customFormat="1" ht="18" customHeight="1">
      <c r="A39" s="2"/>
      <c r="B39" s="67" t="s">
        <v>10</v>
      </c>
      <c r="C39" s="22">
        <v>1</v>
      </c>
      <c r="D39" s="22"/>
      <c r="E39" s="22"/>
      <c r="F39" s="22"/>
      <c r="G39" s="22"/>
      <c r="H39" s="22"/>
      <c r="I39" s="22"/>
      <c r="J39" s="22">
        <v>38</v>
      </c>
      <c r="K39" s="22">
        <v>91</v>
      </c>
      <c r="L39" s="22"/>
      <c r="M39" s="22"/>
      <c r="N39" s="22">
        <v>12</v>
      </c>
      <c r="O39" s="22"/>
      <c r="P39" s="22"/>
      <c r="Q39" s="22"/>
      <c r="R39" s="22"/>
      <c r="S39" s="22"/>
      <c r="T39" s="72">
        <v>142</v>
      </c>
    </row>
    <row r="40" spans="1:20" s="84" customFormat="1" ht="18" customHeight="1">
      <c r="A40" s="2"/>
      <c r="B40" s="67" t="s">
        <v>70</v>
      </c>
      <c r="C40" s="22"/>
      <c r="D40" s="22"/>
      <c r="E40" s="22"/>
      <c r="F40" s="22"/>
      <c r="G40" s="22"/>
      <c r="H40" s="22"/>
      <c r="I40" s="22"/>
      <c r="J40" s="22">
        <v>36</v>
      </c>
      <c r="K40" s="22">
        <v>100</v>
      </c>
      <c r="L40" s="22"/>
      <c r="M40" s="22"/>
      <c r="N40" s="22">
        <v>2</v>
      </c>
      <c r="O40" s="22"/>
      <c r="P40" s="22"/>
      <c r="Q40" s="22"/>
      <c r="R40" s="22"/>
      <c r="S40" s="22"/>
      <c r="T40" s="72">
        <v>138</v>
      </c>
    </row>
    <row r="41" spans="1:20" s="83" customFormat="1" ht="18" customHeight="1">
      <c r="A41" s="2">
        <v>1</v>
      </c>
      <c r="B41" s="8" t="s">
        <v>80</v>
      </c>
      <c r="C41" s="4">
        <v>20</v>
      </c>
      <c r="D41" s="4">
        <v>94</v>
      </c>
      <c r="E41" s="4">
        <v>39</v>
      </c>
      <c r="F41" s="4">
        <v>7</v>
      </c>
      <c r="G41" s="4">
        <v>100</v>
      </c>
      <c r="H41" s="4">
        <v>66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326</v>
      </c>
    </row>
    <row r="42" spans="1:20" s="84" customFormat="1" ht="18" customHeight="1">
      <c r="A42" s="2"/>
      <c r="B42" s="67" t="s">
        <v>10</v>
      </c>
      <c r="C42" s="22">
        <v>18</v>
      </c>
      <c r="D42" s="22">
        <v>76</v>
      </c>
      <c r="E42" s="22">
        <v>14</v>
      </c>
      <c r="F42" s="22">
        <v>5</v>
      </c>
      <c r="G42" s="22">
        <v>100</v>
      </c>
      <c r="H42" s="22">
        <v>60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72">
        <v>273</v>
      </c>
    </row>
    <row r="43" spans="1:20" s="84" customFormat="1" ht="18" customHeight="1">
      <c r="A43" s="2"/>
      <c r="B43" s="67" t="s">
        <v>70</v>
      </c>
      <c r="C43" s="22">
        <v>2</v>
      </c>
      <c r="D43" s="22">
        <v>18</v>
      </c>
      <c r="E43" s="22">
        <v>25</v>
      </c>
      <c r="F43" s="22">
        <v>2</v>
      </c>
      <c r="G43" s="22"/>
      <c r="H43" s="22">
        <v>6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72">
        <v>53</v>
      </c>
    </row>
    <row r="44" spans="1:20" s="66" customFormat="1" ht="18" customHeight="1">
      <c r="A44" s="2">
        <v>1</v>
      </c>
      <c r="B44" s="8" t="s">
        <v>81</v>
      </c>
      <c r="C44" s="4">
        <v>13</v>
      </c>
      <c r="D44" s="4">
        <v>32</v>
      </c>
      <c r="E44" s="4">
        <v>45</v>
      </c>
      <c r="F44" s="4">
        <v>7</v>
      </c>
      <c r="G44" s="4">
        <v>30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365</v>
      </c>
      <c r="P44" s="4">
        <v>0</v>
      </c>
      <c r="Q44" s="4">
        <v>0</v>
      </c>
      <c r="R44" s="4">
        <v>0</v>
      </c>
      <c r="S44" s="4">
        <v>0</v>
      </c>
      <c r="T44" s="4">
        <v>492</v>
      </c>
    </row>
    <row r="45" spans="1:20" s="16" customFormat="1" ht="18" customHeight="1">
      <c r="A45" s="2"/>
      <c r="B45" s="67" t="s">
        <v>10</v>
      </c>
      <c r="C45" s="22">
        <v>9</v>
      </c>
      <c r="D45" s="22">
        <v>26</v>
      </c>
      <c r="E45" s="22">
        <v>10</v>
      </c>
      <c r="F45" s="22">
        <v>7</v>
      </c>
      <c r="G45" s="22">
        <v>30</v>
      </c>
      <c r="H45" s="22"/>
      <c r="I45" s="22"/>
      <c r="J45" s="22"/>
      <c r="K45" s="22"/>
      <c r="L45" s="22"/>
      <c r="M45" s="22"/>
      <c r="N45" s="22"/>
      <c r="O45" s="22">
        <v>320</v>
      </c>
      <c r="P45" s="22"/>
      <c r="Q45" s="22"/>
      <c r="R45" s="22"/>
      <c r="S45" s="22"/>
      <c r="T45" s="72">
        <v>402</v>
      </c>
    </row>
    <row r="46" spans="1:20" s="16" customFormat="1" ht="18" customHeight="1">
      <c r="A46" s="2"/>
      <c r="B46" s="67" t="s">
        <v>70</v>
      </c>
      <c r="C46" s="22">
        <v>4</v>
      </c>
      <c r="D46" s="22">
        <v>6</v>
      </c>
      <c r="E46" s="22">
        <v>35</v>
      </c>
      <c r="F46" s="22"/>
      <c r="G46" s="22"/>
      <c r="H46" s="22"/>
      <c r="I46" s="22"/>
      <c r="J46" s="22"/>
      <c r="K46" s="22"/>
      <c r="L46" s="22"/>
      <c r="M46" s="22"/>
      <c r="N46" s="22"/>
      <c r="O46" s="22">
        <v>45</v>
      </c>
      <c r="P46" s="22"/>
      <c r="Q46" s="22"/>
      <c r="R46" s="22"/>
      <c r="S46" s="22"/>
      <c r="T46" s="72">
        <v>90</v>
      </c>
    </row>
    <row r="47" spans="1:20" s="83" customFormat="1" ht="18" customHeight="1">
      <c r="A47" s="2">
        <v>1</v>
      </c>
      <c r="B47" s="8" t="s">
        <v>82</v>
      </c>
      <c r="C47" s="4">
        <v>0</v>
      </c>
      <c r="D47" s="4">
        <v>0</v>
      </c>
      <c r="E47" s="4">
        <v>21</v>
      </c>
      <c r="F47" s="4">
        <v>18</v>
      </c>
      <c r="G47" s="4">
        <v>20</v>
      </c>
      <c r="H47" s="4">
        <v>84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143</v>
      </c>
    </row>
    <row r="48" spans="1:20" s="85" customFormat="1" ht="18" customHeight="1">
      <c r="A48" s="2"/>
      <c r="B48" s="67" t="s">
        <v>10</v>
      </c>
      <c r="C48" s="22"/>
      <c r="D48" s="22"/>
      <c r="E48" s="22">
        <v>6</v>
      </c>
      <c r="F48" s="22">
        <v>15</v>
      </c>
      <c r="G48" s="22">
        <v>20</v>
      </c>
      <c r="H48" s="22">
        <v>75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72">
        <v>116</v>
      </c>
    </row>
    <row r="49" spans="1:20" s="85" customFormat="1" ht="18" customHeight="1">
      <c r="A49" s="2"/>
      <c r="B49" s="67" t="s">
        <v>70</v>
      </c>
      <c r="C49" s="22"/>
      <c r="D49" s="22"/>
      <c r="E49" s="22">
        <v>15</v>
      </c>
      <c r="F49" s="22">
        <v>3</v>
      </c>
      <c r="G49" s="22"/>
      <c r="H49" s="22">
        <v>9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72">
        <v>27</v>
      </c>
    </row>
    <row r="50" spans="1:20" s="66" customFormat="1" ht="18" customHeight="1">
      <c r="A50" s="2">
        <v>1</v>
      </c>
      <c r="B50" s="8" t="s">
        <v>83</v>
      </c>
      <c r="C50" s="4">
        <v>0</v>
      </c>
      <c r="D50" s="4">
        <v>0</v>
      </c>
      <c r="E50" s="4">
        <v>34</v>
      </c>
      <c r="F50" s="4">
        <v>6</v>
      </c>
      <c r="G50" s="4">
        <v>50</v>
      </c>
      <c r="H50" s="4">
        <v>124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110</v>
      </c>
      <c r="P50" s="4">
        <v>0</v>
      </c>
      <c r="Q50" s="4">
        <v>0</v>
      </c>
      <c r="R50" s="4">
        <v>0</v>
      </c>
      <c r="S50" s="4">
        <v>0</v>
      </c>
      <c r="T50" s="4">
        <v>324</v>
      </c>
    </row>
    <row r="51" spans="1:20" s="19" customFormat="1" ht="18" customHeight="1">
      <c r="A51" s="2"/>
      <c r="B51" s="67" t="s">
        <v>10</v>
      </c>
      <c r="C51" s="14"/>
      <c r="D51" s="14"/>
      <c r="E51" s="48">
        <v>10</v>
      </c>
      <c r="F51" s="14">
        <v>4</v>
      </c>
      <c r="G51" s="14">
        <v>50</v>
      </c>
      <c r="H51" s="48">
        <v>117</v>
      </c>
      <c r="I51" s="48"/>
      <c r="J51" s="48"/>
      <c r="K51" s="48"/>
      <c r="L51" s="48"/>
      <c r="M51" s="48"/>
      <c r="N51" s="48"/>
      <c r="O51" s="14">
        <v>100</v>
      </c>
      <c r="P51" s="14"/>
      <c r="Q51" s="14"/>
      <c r="R51" s="14"/>
      <c r="S51" s="48"/>
      <c r="T51" s="72">
        <v>281</v>
      </c>
    </row>
    <row r="52" spans="1:20" s="19" customFormat="1" ht="18" customHeight="1">
      <c r="A52" s="2"/>
      <c r="B52" s="67" t="s">
        <v>70</v>
      </c>
      <c r="C52" s="14"/>
      <c r="D52" s="14"/>
      <c r="E52" s="14">
        <v>24</v>
      </c>
      <c r="F52" s="14">
        <v>2</v>
      </c>
      <c r="G52" s="14"/>
      <c r="H52" s="14">
        <v>7</v>
      </c>
      <c r="I52" s="14"/>
      <c r="J52" s="14"/>
      <c r="K52" s="14"/>
      <c r="L52" s="14"/>
      <c r="M52" s="14"/>
      <c r="N52" s="14"/>
      <c r="O52" s="14">
        <v>10</v>
      </c>
      <c r="P52" s="14"/>
      <c r="Q52" s="14"/>
      <c r="R52" s="14"/>
      <c r="S52" s="14"/>
      <c r="T52" s="72">
        <v>43</v>
      </c>
    </row>
    <row r="53" spans="1:20" s="66" customFormat="1" ht="18" customHeight="1">
      <c r="A53" s="2">
        <v>1</v>
      </c>
      <c r="B53" s="8" t="s">
        <v>84</v>
      </c>
      <c r="C53" s="4">
        <v>6</v>
      </c>
      <c r="D53" s="4">
        <v>104</v>
      </c>
      <c r="E53" s="4">
        <v>0</v>
      </c>
      <c r="F53" s="4">
        <v>0</v>
      </c>
      <c r="G53" s="4">
        <v>10</v>
      </c>
      <c r="H53" s="4">
        <v>73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25</v>
      </c>
      <c r="S53" s="4">
        <v>0</v>
      </c>
      <c r="T53" s="4">
        <v>218</v>
      </c>
    </row>
    <row r="54" spans="1:20" s="19" customFormat="1" ht="18" customHeight="1">
      <c r="A54" s="2"/>
      <c r="B54" s="67" t="s">
        <v>10</v>
      </c>
      <c r="C54" s="81">
        <v>6</v>
      </c>
      <c r="D54" s="81">
        <v>88</v>
      </c>
      <c r="E54" s="81"/>
      <c r="F54" s="81"/>
      <c r="G54" s="81">
        <v>10</v>
      </c>
      <c r="H54" s="81">
        <v>63</v>
      </c>
      <c r="I54" s="81"/>
      <c r="J54" s="81"/>
      <c r="K54" s="81"/>
      <c r="L54" s="81"/>
      <c r="M54" s="81"/>
      <c r="N54" s="81"/>
      <c r="O54" s="81"/>
      <c r="P54" s="81"/>
      <c r="Q54" s="81"/>
      <c r="R54" s="81">
        <v>25</v>
      </c>
      <c r="S54" s="81"/>
      <c r="T54" s="72">
        <v>192</v>
      </c>
    </row>
    <row r="55" spans="1:20" s="19" customFormat="1" ht="18" customHeight="1">
      <c r="A55" s="2"/>
      <c r="B55" s="67" t="s">
        <v>70</v>
      </c>
      <c r="C55" s="81"/>
      <c r="D55" s="81">
        <v>16</v>
      </c>
      <c r="E55" s="81"/>
      <c r="F55" s="81"/>
      <c r="G55" s="81"/>
      <c r="H55" s="81">
        <v>10</v>
      </c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72">
        <v>26</v>
      </c>
    </row>
    <row r="56" spans="1:20" s="66" customFormat="1" ht="18" customHeight="1">
      <c r="A56" s="2">
        <v>1</v>
      </c>
      <c r="B56" s="8" t="s">
        <v>85</v>
      </c>
      <c r="C56" s="4">
        <v>4</v>
      </c>
      <c r="D56" s="4">
        <v>106</v>
      </c>
      <c r="E56" s="4">
        <v>0</v>
      </c>
      <c r="F56" s="4">
        <v>0</v>
      </c>
      <c r="G56" s="4">
        <v>11</v>
      </c>
      <c r="H56" s="4">
        <v>70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85</v>
      </c>
      <c r="R56" s="4">
        <v>0</v>
      </c>
      <c r="S56" s="4">
        <v>0</v>
      </c>
      <c r="T56" s="4">
        <v>276</v>
      </c>
    </row>
    <row r="57" spans="1:20" s="19" customFormat="1" ht="18" customHeight="1">
      <c r="A57" s="2"/>
      <c r="B57" s="67" t="s">
        <v>10</v>
      </c>
      <c r="C57" s="81">
        <v>3</v>
      </c>
      <c r="D57" s="81">
        <v>94</v>
      </c>
      <c r="E57" s="86"/>
      <c r="F57" s="81"/>
      <c r="G57" s="81">
        <v>11</v>
      </c>
      <c r="H57" s="48">
        <v>56</v>
      </c>
      <c r="I57" s="48"/>
      <c r="J57" s="48"/>
      <c r="K57" s="48"/>
      <c r="L57" s="86"/>
      <c r="M57" s="86"/>
      <c r="N57" s="86"/>
      <c r="O57" s="81"/>
      <c r="P57" s="81"/>
      <c r="Q57" s="81">
        <v>85</v>
      </c>
      <c r="R57" s="81"/>
      <c r="S57" s="86"/>
      <c r="T57" s="72">
        <v>249</v>
      </c>
    </row>
    <row r="58" spans="1:20" s="19" customFormat="1" ht="18" customHeight="1">
      <c r="A58" s="2"/>
      <c r="B58" s="67" t="s">
        <v>70</v>
      </c>
      <c r="C58" s="81">
        <v>1</v>
      </c>
      <c r="D58" s="81">
        <v>12</v>
      </c>
      <c r="E58" s="86"/>
      <c r="F58" s="81"/>
      <c r="G58" s="81"/>
      <c r="H58" s="48">
        <v>14</v>
      </c>
      <c r="I58" s="48"/>
      <c r="J58" s="48"/>
      <c r="K58" s="48"/>
      <c r="L58" s="86"/>
      <c r="M58" s="86"/>
      <c r="N58" s="86"/>
      <c r="O58" s="81"/>
      <c r="P58" s="81"/>
      <c r="Q58" s="81"/>
      <c r="R58" s="81"/>
      <c r="S58" s="86"/>
      <c r="T58" s="72">
        <v>27</v>
      </c>
    </row>
    <row r="59" spans="1:20" s="66" customFormat="1" ht="18" customHeight="1">
      <c r="A59" s="2">
        <v>1</v>
      </c>
      <c r="B59" s="8" t="s">
        <v>13</v>
      </c>
      <c r="C59" s="4">
        <v>10</v>
      </c>
      <c r="D59" s="4">
        <v>0</v>
      </c>
      <c r="E59" s="4">
        <v>20</v>
      </c>
      <c r="F59" s="4">
        <v>0</v>
      </c>
      <c r="G59" s="4">
        <v>50</v>
      </c>
      <c r="H59" s="4">
        <v>374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796</v>
      </c>
      <c r="R59" s="4">
        <v>0</v>
      </c>
      <c r="S59" s="4">
        <v>0</v>
      </c>
      <c r="T59" s="4">
        <v>1250</v>
      </c>
    </row>
    <row r="60" spans="1:20" s="16" customFormat="1" ht="18" customHeight="1">
      <c r="A60" s="2"/>
      <c r="B60" s="67" t="s">
        <v>10</v>
      </c>
      <c r="C60" s="14">
        <v>6</v>
      </c>
      <c r="D60" s="14"/>
      <c r="E60" s="14">
        <v>10</v>
      </c>
      <c r="F60" s="14"/>
      <c r="G60" s="14">
        <v>50</v>
      </c>
      <c r="H60" s="14">
        <v>326</v>
      </c>
      <c r="I60" s="14"/>
      <c r="J60" s="14"/>
      <c r="K60" s="14"/>
      <c r="L60" s="14"/>
      <c r="M60" s="14"/>
      <c r="N60" s="14"/>
      <c r="O60" s="14"/>
      <c r="P60" s="14"/>
      <c r="Q60" s="14">
        <v>773</v>
      </c>
      <c r="R60" s="14"/>
      <c r="S60" s="14"/>
      <c r="T60" s="72">
        <v>1165</v>
      </c>
    </row>
    <row r="61" spans="1:20" s="16" customFormat="1" ht="18" customHeight="1">
      <c r="A61" s="2"/>
      <c r="B61" s="67" t="s">
        <v>70</v>
      </c>
      <c r="C61" s="14">
        <v>4</v>
      </c>
      <c r="D61" s="14"/>
      <c r="E61" s="14">
        <v>10</v>
      </c>
      <c r="F61" s="14"/>
      <c r="G61" s="14"/>
      <c r="H61" s="14">
        <v>48</v>
      </c>
      <c r="I61" s="14"/>
      <c r="J61" s="14"/>
      <c r="K61" s="14"/>
      <c r="L61" s="14"/>
      <c r="M61" s="14"/>
      <c r="N61" s="14"/>
      <c r="O61" s="14"/>
      <c r="P61" s="14"/>
      <c r="Q61" s="14">
        <v>23</v>
      </c>
      <c r="R61" s="14"/>
      <c r="S61" s="14"/>
      <c r="T61" s="72">
        <v>85</v>
      </c>
    </row>
    <row r="62" spans="1:20" s="83" customFormat="1" ht="18" customHeight="1">
      <c r="A62" s="2">
        <v>1</v>
      </c>
      <c r="B62" s="8" t="s">
        <v>86</v>
      </c>
      <c r="C62" s="4">
        <v>27</v>
      </c>
      <c r="D62" s="4">
        <v>64</v>
      </c>
      <c r="E62" s="4">
        <v>0</v>
      </c>
      <c r="F62" s="4">
        <v>0</v>
      </c>
      <c r="G62" s="4">
        <v>31</v>
      </c>
      <c r="H62" s="4">
        <v>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45</v>
      </c>
      <c r="S62" s="4">
        <v>0</v>
      </c>
      <c r="T62" s="4">
        <v>173</v>
      </c>
    </row>
    <row r="63" spans="1:20" s="85" customFormat="1" ht="18" customHeight="1">
      <c r="A63" s="2"/>
      <c r="B63" s="67" t="s">
        <v>10</v>
      </c>
      <c r="C63" s="14">
        <v>19</v>
      </c>
      <c r="D63" s="14">
        <v>54</v>
      </c>
      <c r="E63" s="14"/>
      <c r="F63" s="14"/>
      <c r="G63" s="14">
        <v>31</v>
      </c>
      <c r="H63" s="14">
        <v>4</v>
      </c>
      <c r="I63" s="14"/>
      <c r="J63" s="14"/>
      <c r="K63" s="14"/>
      <c r="L63" s="14"/>
      <c r="M63" s="14"/>
      <c r="N63" s="14"/>
      <c r="O63" s="14"/>
      <c r="P63" s="14"/>
      <c r="Q63" s="14"/>
      <c r="R63" s="14">
        <v>45</v>
      </c>
      <c r="S63" s="14"/>
      <c r="T63" s="72">
        <v>153</v>
      </c>
    </row>
    <row r="64" spans="1:20" s="85" customFormat="1" ht="18" customHeight="1">
      <c r="A64" s="2"/>
      <c r="B64" s="67" t="s">
        <v>70</v>
      </c>
      <c r="C64" s="14">
        <v>8</v>
      </c>
      <c r="D64" s="14">
        <v>10</v>
      </c>
      <c r="E64" s="14"/>
      <c r="F64" s="14"/>
      <c r="G64" s="14"/>
      <c r="H64" s="14">
        <v>2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72">
        <v>20</v>
      </c>
    </row>
    <row r="65" spans="1:20" s="66" customFormat="1" ht="18" customHeight="1">
      <c r="A65" s="2">
        <v>1</v>
      </c>
      <c r="B65" s="8" t="s">
        <v>14</v>
      </c>
      <c r="C65" s="4">
        <v>24</v>
      </c>
      <c r="D65" s="4">
        <v>83</v>
      </c>
      <c r="E65" s="4">
        <v>0</v>
      </c>
      <c r="F65" s="4">
        <v>0</v>
      </c>
      <c r="G65" s="4">
        <v>8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500</v>
      </c>
      <c r="S65" s="4">
        <v>0</v>
      </c>
      <c r="T65" s="4">
        <v>615</v>
      </c>
    </row>
    <row r="66" spans="1:20" s="16" customFormat="1" ht="18" customHeight="1">
      <c r="A66" s="2"/>
      <c r="B66" s="67" t="s">
        <v>10</v>
      </c>
      <c r="C66" s="14">
        <v>12</v>
      </c>
      <c r="D66" s="14">
        <v>59</v>
      </c>
      <c r="E66" s="14"/>
      <c r="F66" s="14"/>
      <c r="G66" s="14">
        <v>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>
        <v>500</v>
      </c>
      <c r="S66" s="14"/>
      <c r="T66" s="72">
        <v>579</v>
      </c>
    </row>
    <row r="67" spans="1:20" s="16" customFormat="1" ht="18" customHeight="1">
      <c r="A67" s="2"/>
      <c r="B67" s="67" t="s">
        <v>70</v>
      </c>
      <c r="C67" s="14">
        <v>12</v>
      </c>
      <c r="D67" s="14">
        <v>24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72">
        <v>36</v>
      </c>
    </row>
    <row r="68" spans="1:20" s="83" customFormat="1" ht="18" customHeight="1">
      <c r="A68" s="2">
        <v>1</v>
      </c>
      <c r="B68" s="8" t="s">
        <v>87</v>
      </c>
      <c r="C68" s="4">
        <v>50</v>
      </c>
      <c r="D68" s="4">
        <v>80</v>
      </c>
      <c r="E68" s="4">
        <v>0</v>
      </c>
      <c r="F68" s="4">
        <v>0</v>
      </c>
      <c r="G68" s="4">
        <v>23</v>
      </c>
      <c r="H68" s="4">
        <v>57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22</v>
      </c>
      <c r="R68" s="4">
        <v>0</v>
      </c>
      <c r="S68" s="4">
        <v>0</v>
      </c>
      <c r="T68" s="4">
        <v>232</v>
      </c>
    </row>
    <row r="69" spans="1:20" s="85" customFormat="1" ht="18" customHeight="1">
      <c r="A69" s="2"/>
      <c r="B69" s="67" t="s">
        <v>10</v>
      </c>
      <c r="C69" s="14">
        <v>33</v>
      </c>
      <c r="D69" s="14">
        <v>62</v>
      </c>
      <c r="E69" s="14"/>
      <c r="F69" s="14"/>
      <c r="G69" s="14">
        <v>23</v>
      </c>
      <c r="H69" s="14">
        <v>51</v>
      </c>
      <c r="I69" s="14"/>
      <c r="J69" s="14"/>
      <c r="K69" s="14"/>
      <c r="L69" s="14"/>
      <c r="M69" s="14"/>
      <c r="N69" s="14"/>
      <c r="O69" s="14"/>
      <c r="P69" s="14"/>
      <c r="Q69" s="14">
        <v>22</v>
      </c>
      <c r="R69" s="14"/>
      <c r="S69" s="14"/>
      <c r="T69" s="72">
        <v>191</v>
      </c>
    </row>
    <row r="70" spans="1:20" s="85" customFormat="1" ht="18" customHeight="1">
      <c r="A70" s="2"/>
      <c r="B70" s="67" t="s">
        <v>70</v>
      </c>
      <c r="C70" s="14">
        <v>17</v>
      </c>
      <c r="D70" s="14">
        <v>18</v>
      </c>
      <c r="E70" s="14"/>
      <c r="F70" s="14"/>
      <c r="G70" s="14"/>
      <c r="H70" s="14">
        <v>6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72">
        <v>41</v>
      </c>
    </row>
    <row r="71" spans="1:20" s="66" customFormat="1" ht="18" customHeight="1">
      <c r="A71" s="2">
        <v>1</v>
      </c>
      <c r="B71" s="8" t="s">
        <v>15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482</v>
      </c>
      <c r="T71" s="4">
        <v>482</v>
      </c>
    </row>
    <row r="72" spans="1:20" s="19" customFormat="1" ht="18" customHeight="1">
      <c r="A72" s="2"/>
      <c r="B72" s="67" t="s">
        <v>10</v>
      </c>
      <c r="C72" s="68"/>
      <c r="D72" s="68"/>
      <c r="E72" s="68"/>
      <c r="F72" s="68"/>
      <c r="G72" s="68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v>455</v>
      </c>
      <c r="T72" s="72">
        <v>455</v>
      </c>
    </row>
    <row r="73" spans="1:20" s="19" customFormat="1" ht="18" customHeight="1">
      <c r="A73" s="2"/>
      <c r="B73" s="67" t="s">
        <v>70</v>
      </c>
      <c r="C73" s="68"/>
      <c r="D73" s="68"/>
      <c r="E73" s="68"/>
      <c r="F73" s="68"/>
      <c r="G73" s="68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v>27</v>
      </c>
      <c r="T73" s="72">
        <v>27</v>
      </c>
    </row>
    <row r="74" spans="1:20" s="83" customFormat="1" ht="18" customHeight="1">
      <c r="A74" s="2">
        <v>1</v>
      </c>
      <c r="B74" s="8" t="s">
        <v>88</v>
      </c>
      <c r="C74" s="4">
        <v>40</v>
      </c>
      <c r="D74" s="4">
        <v>113</v>
      </c>
      <c r="E74" s="4">
        <v>0</v>
      </c>
      <c r="F74" s="4">
        <v>0</v>
      </c>
      <c r="G74" s="4">
        <v>16</v>
      </c>
      <c r="H74" s="4">
        <v>136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110</v>
      </c>
      <c r="R74" s="4">
        <v>0</v>
      </c>
      <c r="S74" s="4">
        <v>0</v>
      </c>
      <c r="T74" s="4">
        <v>415</v>
      </c>
    </row>
    <row r="75" spans="1:20" s="87" customFormat="1" ht="18" customHeight="1">
      <c r="A75" s="2"/>
      <c r="B75" s="67" t="s">
        <v>10</v>
      </c>
      <c r="C75" s="81">
        <v>26</v>
      </c>
      <c r="D75" s="81">
        <v>87</v>
      </c>
      <c r="E75" s="81"/>
      <c r="F75" s="81"/>
      <c r="G75" s="81">
        <v>16</v>
      </c>
      <c r="H75" s="81">
        <v>136</v>
      </c>
      <c r="I75" s="81"/>
      <c r="J75" s="81"/>
      <c r="K75" s="81"/>
      <c r="L75" s="81"/>
      <c r="M75" s="81"/>
      <c r="N75" s="81"/>
      <c r="O75" s="81"/>
      <c r="P75" s="81"/>
      <c r="Q75" s="81">
        <v>100</v>
      </c>
      <c r="R75" s="81"/>
      <c r="S75" s="81"/>
      <c r="T75" s="72">
        <v>365</v>
      </c>
    </row>
    <row r="76" spans="1:20" s="87" customFormat="1" ht="18" customHeight="1">
      <c r="A76" s="2"/>
      <c r="B76" s="67" t="s">
        <v>70</v>
      </c>
      <c r="C76" s="81">
        <v>14</v>
      </c>
      <c r="D76" s="81">
        <v>26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>
        <v>10</v>
      </c>
      <c r="R76" s="81"/>
      <c r="S76" s="81"/>
      <c r="T76" s="72">
        <v>50</v>
      </c>
    </row>
    <row r="77" spans="1:20" s="66" customFormat="1" ht="18" customHeight="1">
      <c r="A77" s="2">
        <v>1</v>
      </c>
      <c r="B77" s="8" t="s">
        <v>89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285</v>
      </c>
      <c r="T77" s="4">
        <v>285</v>
      </c>
    </row>
    <row r="78" spans="1:20" s="16" customFormat="1" ht="18" customHeight="1">
      <c r="A78" s="2"/>
      <c r="B78" s="67" t="s">
        <v>10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>
        <v>264</v>
      </c>
      <c r="T78" s="72">
        <v>264</v>
      </c>
    </row>
    <row r="79" spans="1:20" s="16" customFormat="1" ht="18" customHeight="1">
      <c r="A79" s="2"/>
      <c r="B79" s="67" t="s">
        <v>70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>
        <v>21</v>
      </c>
      <c r="T79" s="72">
        <v>21</v>
      </c>
    </row>
    <row r="80" spans="1:20" s="66" customFormat="1" ht="18" customHeight="1">
      <c r="A80" s="2">
        <v>1</v>
      </c>
      <c r="B80" s="8" t="s">
        <v>90</v>
      </c>
      <c r="C80" s="4">
        <v>1</v>
      </c>
      <c r="D80" s="4">
        <v>0</v>
      </c>
      <c r="E80" s="4">
        <v>0</v>
      </c>
      <c r="F80" s="4">
        <v>0</v>
      </c>
      <c r="G80" s="4">
        <v>2</v>
      </c>
      <c r="H80" s="4">
        <v>0</v>
      </c>
      <c r="I80" s="4">
        <v>0</v>
      </c>
      <c r="J80" s="4">
        <v>150</v>
      </c>
      <c r="K80" s="4">
        <v>165</v>
      </c>
      <c r="L80" s="4">
        <v>0</v>
      </c>
      <c r="M80" s="4">
        <v>0</v>
      </c>
      <c r="N80" s="4">
        <v>16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334</v>
      </c>
    </row>
    <row r="81" spans="1:20" s="16" customFormat="1" ht="18" customHeight="1">
      <c r="A81" s="2"/>
      <c r="B81" s="67" t="s">
        <v>10</v>
      </c>
      <c r="C81" s="14">
        <v>1</v>
      </c>
      <c r="D81" s="14"/>
      <c r="E81" s="14"/>
      <c r="F81" s="14"/>
      <c r="G81" s="14">
        <v>2</v>
      </c>
      <c r="H81" s="14"/>
      <c r="I81" s="14"/>
      <c r="J81" s="14">
        <v>75</v>
      </c>
      <c r="K81" s="14">
        <v>100</v>
      </c>
      <c r="L81" s="14"/>
      <c r="M81" s="14"/>
      <c r="N81" s="14">
        <v>13</v>
      </c>
      <c r="O81" s="14"/>
      <c r="P81" s="14"/>
      <c r="Q81" s="14"/>
      <c r="R81" s="14"/>
      <c r="S81" s="14"/>
      <c r="T81" s="72">
        <v>191</v>
      </c>
    </row>
    <row r="82" spans="1:20" s="16" customFormat="1" ht="18" customHeight="1">
      <c r="A82" s="2"/>
      <c r="B82" s="67" t="s">
        <v>70</v>
      </c>
      <c r="C82" s="14"/>
      <c r="D82" s="14"/>
      <c r="E82" s="14"/>
      <c r="F82" s="14"/>
      <c r="G82" s="14"/>
      <c r="H82" s="14"/>
      <c r="I82" s="14"/>
      <c r="J82" s="14">
        <v>75</v>
      </c>
      <c r="K82" s="14">
        <v>65</v>
      </c>
      <c r="L82" s="14"/>
      <c r="M82" s="14"/>
      <c r="N82" s="14">
        <v>3</v>
      </c>
      <c r="O82" s="14"/>
      <c r="P82" s="14"/>
      <c r="Q82" s="14"/>
      <c r="R82" s="14"/>
      <c r="S82" s="14"/>
      <c r="T82" s="72">
        <v>143</v>
      </c>
    </row>
    <row r="83" spans="1:20" s="66" customFormat="1" ht="18" customHeight="1">
      <c r="A83" s="2">
        <v>1</v>
      </c>
      <c r="B83" s="8" t="s">
        <v>19</v>
      </c>
      <c r="C83" s="4">
        <v>196</v>
      </c>
      <c r="D83" s="4">
        <v>39</v>
      </c>
      <c r="E83" s="4">
        <v>200</v>
      </c>
      <c r="F83" s="4">
        <v>0</v>
      </c>
      <c r="G83" s="4">
        <v>684</v>
      </c>
      <c r="H83" s="4">
        <v>76</v>
      </c>
      <c r="I83" s="4">
        <v>880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2075</v>
      </c>
    </row>
    <row r="84" spans="1:20" s="16" customFormat="1" ht="18" customHeight="1">
      <c r="A84" s="2"/>
      <c r="B84" s="67" t="s">
        <v>10</v>
      </c>
      <c r="C84" s="78">
        <v>103</v>
      </c>
      <c r="D84" s="78">
        <v>4</v>
      </c>
      <c r="E84" s="14">
        <v>100</v>
      </c>
      <c r="F84" s="78"/>
      <c r="G84" s="78">
        <v>684</v>
      </c>
      <c r="H84" s="14">
        <v>60</v>
      </c>
      <c r="I84" s="14">
        <v>580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72">
        <v>1531</v>
      </c>
    </row>
    <row r="85" spans="1:20" s="16" customFormat="1" ht="18" customHeight="1">
      <c r="A85" s="2"/>
      <c r="B85" s="67" t="s">
        <v>70</v>
      </c>
      <c r="C85" s="78">
        <v>93</v>
      </c>
      <c r="D85" s="78">
        <v>35</v>
      </c>
      <c r="E85" s="14">
        <v>100</v>
      </c>
      <c r="F85" s="78"/>
      <c r="G85" s="78"/>
      <c r="H85" s="14">
        <v>16</v>
      </c>
      <c r="I85" s="14">
        <v>300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72">
        <v>544</v>
      </c>
    </row>
    <row r="86" spans="1:20" s="66" customFormat="1" ht="18" customHeight="1">
      <c r="A86" s="2">
        <v>1</v>
      </c>
      <c r="B86" s="8" t="s">
        <v>92</v>
      </c>
      <c r="C86" s="4">
        <v>0</v>
      </c>
      <c r="D86" s="4">
        <v>0</v>
      </c>
      <c r="E86" s="4">
        <v>220</v>
      </c>
      <c r="F86" s="4">
        <v>57</v>
      </c>
      <c r="G86" s="4">
        <v>569</v>
      </c>
      <c r="H86" s="4">
        <v>139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985</v>
      </c>
    </row>
    <row r="87" spans="1:20" s="19" customFormat="1" ht="18" customHeight="1">
      <c r="A87" s="2"/>
      <c r="B87" s="67" t="s">
        <v>10</v>
      </c>
      <c r="C87" s="78"/>
      <c r="D87" s="78"/>
      <c r="E87" s="14">
        <v>100</v>
      </c>
      <c r="F87" s="78">
        <v>32</v>
      </c>
      <c r="G87" s="78">
        <v>569</v>
      </c>
      <c r="H87" s="14">
        <v>120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72">
        <v>821</v>
      </c>
    </row>
    <row r="88" spans="1:20" s="19" customFormat="1" ht="18" customHeight="1">
      <c r="A88" s="2"/>
      <c r="B88" s="67" t="s">
        <v>70</v>
      </c>
      <c r="C88" s="78"/>
      <c r="D88" s="78"/>
      <c r="E88" s="14">
        <v>120</v>
      </c>
      <c r="F88" s="78">
        <v>25</v>
      </c>
      <c r="G88" s="78"/>
      <c r="H88" s="14">
        <v>19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72">
        <v>164</v>
      </c>
    </row>
    <row r="89" spans="1:20" s="66" customFormat="1" ht="18" customHeight="1">
      <c r="A89" s="2">
        <v>1</v>
      </c>
      <c r="B89" s="8" t="s">
        <v>93</v>
      </c>
      <c r="C89" s="4">
        <v>87</v>
      </c>
      <c r="D89" s="4">
        <v>391</v>
      </c>
      <c r="E89" s="4">
        <v>200</v>
      </c>
      <c r="F89" s="4">
        <v>16</v>
      </c>
      <c r="G89" s="4">
        <v>810</v>
      </c>
      <c r="H89" s="4">
        <v>143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1647</v>
      </c>
    </row>
    <row r="90" spans="1:20" s="16" customFormat="1" ht="18" customHeight="1">
      <c r="A90" s="2"/>
      <c r="B90" s="67" t="s">
        <v>10</v>
      </c>
      <c r="C90" s="14">
        <v>66</v>
      </c>
      <c r="D90" s="14">
        <v>352</v>
      </c>
      <c r="E90" s="14">
        <v>100</v>
      </c>
      <c r="F90" s="14">
        <v>16</v>
      </c>
      <c r="G90" s="14">
        <v>810</v>
      </c>
      <c r="H90" s="14">
        <v>91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72">
        <v>1435</v>
      </c>
    </row>
    <row r="91" spans="1:20" s="16" customFormat="1" ht="18" customHeight="1">
      <c r="A91" s="2"/>
      <c r="B91" s="67" t="s">
        <v>70</v>
      </c>
      <c r="C91" s="14">
        <v>21</v>
      </c>
      <c r="D91" s="14">
        <v>39</v>
      </c>
      <c r="E91" s="14">
        <v>100</v>
      </c>
      <c r="F91" s="14">
        <v>0</v>
      </c>
      <c r="G91" s="14"/>
      <c r="H91" s="14">
        <v>52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72">
        <v>212</v>
      </c>
    </row>
    <row r="92" spans="1:20" s="66" customFormat="1" ht="18" customHeight="1">
      <c r="A92" s="2">
        <v>1</v>
      </c>
      <c r="B92" s="8" t="s">
        <v>94</v>
      </c>
      <c r="C92" s="4">
        <v>135</v>
      </c>
      <c r="D92" s="4">
        <v>64</v>
      </c>
      <c r="E92" s="4">
        <v>200</v>
      </c>
      <c r="F92" s="4">
        <v>5</v>
      </c>
      <c r="G92" s="4">
        <v>450</v>
      </c>
      <c r="H92" s="4">
        <v>89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943</v>
      </c>
    </row>
    <row r="93" spans="1:20" s="16" customFormat="1" ht="18" customHeight="1">
      <c r="A93" s="2"/>
      <c r="B93" s="67" t="s">
        <v>10</v>
      </c>
      <c r="C93" s="14">
        <v>119</v>
      </c>
      <c r="D93" s="14">
        <v>50</v>
      </c>
      <c r="E93" s="14">
        <v>100</v>
      </c>
      <c r="F93" s="14"/>
      <c r="G93" s="14">
        <v>450</v>
      </c>
      <c r="H93" s="14">
        <v>62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72">
        <v>781</v>
      </c>
    </row>
    <row r="94" spans="1:20" s="16" customFormat="1" ht="18" customHeight="1">
      <c r="A94" s="2"/>
      <c r="B94" s="67" t="s">
        <v>70</v>
      </c>
      <c r="C94" s="14">
        <v>16</v>
      </c>
      <c r="D94" s="14">
        <v>14</v>
      </c>
      <c r="E94" s="14">
        <v>100</v>
      </c>
      <c r="F94" s="14">
        <v>5</v>
      </c>
      <c r="G94" s="14"/>
      <c r="H94" s="14">
        <v>27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2">
        <v>162</v>
      </c>
    </row>
    <row r="95" spans="1:20" s="66" customFormat="1" ht="18" customHeight="1">
      <c r="A95" s="2">
        <v>1</v>
      </c>
      <c r="B95" s="8" t="s">
        <v>95</v>
      </c>
      <c r="C95" s="4">
        <v>9</v>
      </c>
      <c r="D95" s="4">
        <v>66</v>
      </c>
      <c r="E95" s="4">
        <v>35</v>
      </c>
      <c r="F95" s="4">
        <v>0</v>
      </c>
      <c r="G95" s="4">
        <v>20</v>
      </c>
      <c r="H95" s="4">
        <v>108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238</v>
      </c>
    </row>
    <row r="96" spans="1:20" s="16" customFormat="1" ht="18" customHeight="1">
      <c r="A96" s="2"/>
      <c r="B96" s="67" t="s">
        <v>10</v>
      </c>
      <c r="C96" s="14">
        <v>8</v>
      </c>
      <c r="D96" s="14">
        <v>52</v>
      </c>
      <c r="E96" s="14">
        <v>10</v>
      </c>
      <c r="F96" s="14"/>
      <c r="G96" s="14">
        <v>20</v>
      </c>
      <c r="H96" s="14">
        <v>86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72">
        <v>176</v>
      </c>
    </row>
    <row r="97" spans="1:20" s="16" customFormat="1" ht="18" customHeight="1">
      <c r="A97" s="2"/>
      <c r="B97" s="67" t="s">
        <v>70</v>
      </c>
      <c r="C97" s="14">
        <v>1</v>
      </c>
      <c r="D97" s="14">
        <v>14</v>
      </c>
      <c r="E97" s="14">
        <v>25</v>
      </c>
      <c r="F97" s="14"/>
      <c r="G97" s="14"/>
      <c r="H97" s="14">
        <v>22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72">
        <v>62</v>
      </c>
    </row>
    <row r="98" spans="1:20" s="90" customFormat="1" ht="18" customHeight="1">
      <c r="A98" s="2">
        <v>1</v>
      </c>
      <c r="B98" s="8" t="s">
        <v>96</v>
      </c>
      <c r="C98" s="4">
        <v>153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153</v>
      </c>
    </row>
    <row r="99" spans="1:20" s="16" customFormat="1" ht="18" customHeight="1">
      <c r="A99" s="2"/>
      <c r="B99" s="67" t="s">
        <v>10</v>
      </c>
      <c r="C99" s="22">
        <v>153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72">
        <v>153</v>
      </c>
    </row>
    <row r="100" spans="1:20" s="16" customFormat="1" ht="18" customHeight="1" thickBot="1">
      <c r="A100" s="2"/>
      <c r="B100" s="67" t="s">
        <v>70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72">
        <v>0</v>
      </c>
    </row>
    <row r="101" spans="1:20" s="91" customFormat="1" ht="18" customHeight="1" thickBot="1">
      <c r="A101" s="2">
        <v>1</v>
      </c>
      <c r="B101" s="8" t="s">
        <v>97</v>
      </c>
      <c r="C101" s="4">
        <v>84</v>
      </c>
      <c r="D101" s="4">
        <v>41</v>
      </c>
      <c r="E101" s="4">
        <v>89</v>
      </c>
      <c r="F101" s="4">
        <v>0</v>
      </c>
      <c r="G101" s="4">
        <v>24</v>
      </c>
      <c r="H101" s="4">
        <v>2</v>
      </c>
      <c r="I101" s="4">
        <v>0</v>
      </c>
      <c r="J101" s="4">
        <v>0</v>
      </c>
      <c r="K101" s="4">
        <v>20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260</v>
      </c>
    </row>
    <row r="102" spans="1:20" s="19" customFormat="1" ht="18" customHeight="1">
      <c r="A102" s="2"/>
      <c r="B102" s="67" t="s">
        <v>10</v>
      </c>
      <c r="C102" s="14">
        <v>62</v>
      </c>
      <c r="D102" s="14">
        <v>31</v>
      </c>
      <c r="E102" s="92">
        <v>15</v>
      </c>
      <c r="F102" s="14"/>
      <c r="G102" s="14">
        <v>24</v>
      </c>
      <c r="H102" s="92"/>
      <c r="I102" s="92"/>
      <c r="J102" s="92"/>
      <c r="K102" s="92">
        <v>15</v>
      </c>
      <c r="L102" s="92"/>
      <c r="M102" s="92"/>
      <c r="N102" s="92"/>
      <c r="O102" s="14"/>
      <c r="P102" s="14"/>
      <c r="Q102" s="14"/>
      <c r="R102" s="14"/>
      <c r="S102" s="92"/>
      <c r="T102" s="72">
        <v>147</v>
      </c>
    </row>
    <row r="103" spans="1:20" s="19" customFormat="1" ht="18" customHeight="1">
      <c r="A103" s="2"/>
      <c r="B103" s="67" t="s">
        <v>70</v>
      </c>
      <c r="C103" s="14">
        <v>22</v>
      </c>
      <c r="D103" s="14">
        <v>10</v>
      </c>
      <c r="E103" s="92">
        <v>74</v>
      </c>
      <c r="F103" s="14"/>
      <c r="G103" s="14"/>
      <c r="H103" s="92">
        <v>2</v>
      </c>
      <c r="I103" s="92"/>
      <c r="J103" s="92"/>
      <c r="K103" s="92">
        <v>5</v>
      </c>
      <c r="L103" s="92"/>
      <c r="M103" s="92"/>
      <c r="N103" s="92"/>
      <c r="O103" s="14"/>
      <c r="P103" s="14"/>
      <c r="Q103" s="14"/>
      <c r="R103" s="14"/>
      <c r="S103" s="92"/>
      <c r="T103" s="72">
        <v>113</v>
      </c>
    </row>
    <row r="104" spans="1:20" s="66" customFormat="1" ht="18" customHeight="1">
      <c r="A104" s="2">
        <v>1</v>
      </c>
      <c r="B104" s="8" t="s">
        <v>98</v>
      </c>
      <c r="C104" s="4">
        <v>190</v>
      </c>
      <c r="D104" s="4">
        <v>68</v>
      </c>
      <c r="E104" s="4">
        <v>62</v>
      </c>
      <c r="F104" s="4">
        <v>8</v>
      </c>
      <c r="G104" s="4">
        <v>309</v>
      </c>
      <c r="H104" s="4">
        <v>75</v>
      </c>
      <c r="I104" s="4">
        <v>218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930</v>
      </c>
    </row>
    <row r="105" spans="1:20" s="16" customFormat="1" ht="18" customHeight="1">
      <c r="A105" s="2"/>
      <c r="B105" s="67" t="s">
        <v>10</v>
      </c>
      <c r="C105" s="14">
        <v>134</v>
      </c>
      <c r="D105" s="14">
        <v>41</v>
      </c>
      <c r="E105" s="14">
        <v>10</v>
      </c>
      <c r="F105" s="14">
        <v>3</v>
      </c>
      <c r="G105" s="14">
        <v>309</v>
      </c>
      <c r="H105" s="14">
        <v>68</v>
      </c>
      <c r="I105" s="14">
        <v>177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72">
        <v>742</v>
      </c>
    </row>
    <row r="106" spans="1:20" s="16" customFormat="1" ht="18" customHeight="1">
      <c r="A106" s="2"/>
      <c r="B106" s="67" t="s">
        <v>70</v>
      </c>
      <c r="C106" s="14">
        <v>56</v>
      </c>
      <c r="D106" s="14">
        <v>27</v>
      </c>
      <c r="E106" s="14">
        <v>52</v>
      </c>
      <c r="F106" s="14">
        <v>5</v>
      </c>
      <c r="G106" s="14"/>
      <c r="H106" s="14">
        <v>7</v>
      </c>
      <c r="I106" s="14">
        <v>41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72">
        <v>188</v>
      </c>
    </row>
    <row r="107" spans="1:20" s="90" customFormat="1" ht="18" customHeight="1">
      <c r="A107" s="2">
        <v>1</v>
      </c>
      <c r="B107" s="8" t="s">
        <v>99</v>
      </c>
      <c r="C107" s="4">
        <v>2</v>
      </c>
      <c r="D107" s="4">
        <v>48</v>
      </c>
      <c r="E107" s="4">
        <v>68</v>
      </c>
      <c r="F107" s="4">
        <v>48</v>
      </c>
      <c r="G107" s="4">
        <v>135</v>
      </c>
      <c r="H107" s="4">
        <v>50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351</v>
      </c>
    </row>
    <row r="108" spans="1:20" s="93" customFormat="1" ht="18" customHeight="1">
      <c r="A108" s="2"/>
      <c r="B108" s="67" t="s">
        <v>10</v>
      </c>
      <c r="C108" s="92">
        <v>2</v>
      </c>
      <c r="D108" s="92">
        <v>38</v>
      </c>
      <c r="E108" s="92">
        <v>18</v>
      </c>
      <c r="F108" s="92">
        <v>20</v>
      </c>
      <c r="G108" s="92">
        <v>135</v>
      </c>
      <c r="H108" s="92">
        <v>40</v>
      </c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2">
        <v>253</v>
      </c>
    </row>
    <row r="109" spans="1:20" s="93" customFormat="1" ht="18" customHeight="1">
      <c r="A109" s="2"/>
      <c r="B109" s="67" t="s">
        <v>70</v>
      </c>
      <c r="C109" s="92"/>
      <c r="D109" s="92">
        <v>10</v>
      </c>
      <c r="E109" s="92">
        <v>50</v>
      </c>
      <c r="F109" s="92">
        <v>28</v>
      </c>
      <c r="G109" s="92"/>
      <c r="H109" s="92">
        <v>10</v>
      </c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2">
        <v>98</v>
      </c>
    </row>
    <row r="110" spans="1:20" s="90" customFormat="1" ht="18" customHeight="1">
      <c r="A110" s="2">
        <v>1</v>
      </c>
      <c r="B110" s="8" t="s">
        <v>21</v>
      </c>
      <c r="C110" s="4">
        <v>0</v>
      </c>
      <c r="D110" s="4">
        <v>0</v>
      </c>
      <c r="E110" s="4">
        <v>96</v>
      </c>
      <c r="F110" s="4">
        <v>17</v>
      </c>
      <c r="G110" s="4">
        <v>111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224</v>
      </c>
    </row>
    <row r="111" spans="1:20" s="93" customFormat="1" ht="18" customHeight="1">
      <c r="A111" s="2"/>
      <c r="B111" s="67" t="s">
        <v>10</v>
      </c>
      <c r="C111" s="92"/>
      <c r="D111" s="92"/>
      <c r="E111" s="92">
        <v>10</v>
      </c>
      <c r="F111" s="92">
        <v>16</v>
      </c>
      <c r="G111" s="92">
        <v>111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2">
        <v>137</v>
      </c>
    </row>
    <row r="112" spans="1:20" s="93" customFormat="1" ht="18" customHeight="1">
      <c r="A112" s="2"/>
      <c r="B112" s="67" t="s">
        <v>70</v>
      </c>
      <c r="C112" s="92"/>
      <c r="D112" s="92"/>
      <c r="E112" s="92">
        <v>86</v>
      </c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2">
        <v>87</v>
      </c>
    </row>
    <row r="113" spans="1:20" s="66" customFormat="1" ht="18" customHeight="1">
      <c r="A113" s="2">
        <v>1</v>
      </c>
      <c r="B113" s="8" t="s">
        <v>100</v>
      </c>
      <c r="C113" s="4">
        <v>0</v>
      </c>
      <c r="D113" s="4"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1</v>
      </c>
    </row>
    <row r="114" spans="1:20" s="19" customFormat="1" ht="18" customHeight="1">
      <c r="A114" s="2"/>
      <c r="B114" s="67" t="s">
        <v>10</v>
      </c>
      <c r="C114" s="14"/>
      <c r="D114" s="14">
        <v>1</v>
      </c>
      <c r="E114" s="81"/>
      <c r="F114" s="14"/>
      <c r="G114" s="14"/>
      <c r="H114" s="81"/>
      <c r="I114" s="81"/>
      <c r="J114" s="81"/>
      <c r="K114" s="81"/>
      <c r="L114" s="81"/>
      <c r="M114" s="81"/>
      <c r="N114" s="81"/>
      <c r="O114" s="14"/>
      <c r="P114" s="14"/>
      <c r="Q114" s="14"/>
      <c r="R114" s="14"/>
      <c r="S114" s="81"/>
      <c r="T114" s="72">
        <v>1</v>
      </c>
    </row>
    <row r="115" spans="1:20" s="19" customFormat="1" ht="18" customHeight="1">
      <c r="A115" s="2"/>
      <c r="B115" s="67" t="s">
        <v>70</v>
      </c>
      <c r="C115" s="14"/>
      <c r="D115" s="14"/>
      <c r="E115" s="81"/>
      <c r="F115" s="14"/>
      <c r="G115" s="14"/>
      <c r="H115" s="81"/>
      <c r="I115" s="81"/>
      <c r="J115" s="81"/>
      <c r="K115" s="81"/>
      <c r="L115" s="81"/>
      <c r="M115" s="81"/>
      <c r="N115" s="81"/>
      <c r="O115" s="14"/>
      <c r="P115" s="14"/>
      <c r="Q115" s="14"/>
      <c r="R115" s="14"/>
      <c r="S115" s="81"/>
      <c r="T115" s="72">
        <v>0</v>
      </c>
    </row>
    <row r="116" spans="1:20" s="94" customFormat="1" ht="18" customHeight="1">
      <c r="A116" s="2">
        <v>1</v>
      </c>
      <c r="B116" s="8" t="s">
        <v>102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45</v>
      </c>
      <c r="L116" s="4">
        <v>0</v>
      </c>
      <c r="M116" s="4">
        <v>0</v>
      </c>
      <c r="N116" s="4">
        <v>87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132</v>
      </c>
    </row>
    <row r="117" spans="1:20" s="19" customFormat="1" ht="18" customHeight="1">
      <c r="A117" s="2"/>
      <c r="B117" s="67" t="s">
        <v>10</v>
      </c>
      <c r="C117" s="22"/>
      <c r="D117" s="22"/>
      <c r="E117" s="22"/>
      <c r="F117" s="22"/>
      <c r="G117" s="22"/>
      <c r="H117" s="22"/>
      <c r="I117" s="22"/>
      <c r="J117" s="22"/>
      <c r="K117" s="22">
        <v>40</v>
      </c>
      <c r="L117" s="22"/>
      <c r="M117" s="22"/>
      <c r="N117" s="22">
        <v>82</v>
      </c>
      <c r="O117" s="22"/>
      <c r="P117" s="22"/>
      <c r="Q117" s="22"/>
      <c r="R117" s="22"/>
      <c r="S117" s="22"/>
      <c r="T117" s="72">
        <v>122</v>
      </c>
    </row>
    <row r="118" spans="1:20" s="19" customFormat="1" ht="18" customHeight="1">
      <c r="A118" s="2"/>
      <c r="B118" s="67" t="s">
        <v>70</v>
      </c>
      <c r="C118" s="22"/>
      <c r="D118" s="22"/>
      <c r="E118" s="22"/>
      <c r="F118" s="22"/>
      <c r="G118" s="22"/>
      <c r="H118" s="22"/>
      <c r="I118" s="22"/>
      <c r="J118" s="22"/>
      <c r="K118" s="22">
        <v>5</v>
      </c>
      <c r="L118" s="22"/>
      <c r="M118" s="22"/>
      <c r="N118" s="22">
        <v>5</v>
      </c>
      <c r="O118" s="22"/>
      <c r="P118" s="22"/>
      <c r="Q118" s="22"/>
      <c r="R118" s="22"/>
      <c r="S118" s="22"/>
      <c r="T118" s="72">
        <v>10</v>
      </c>
    </row>
    <row r="119" spans="1:20" s="93" customFormat="1" ht="18" customHeight="1">
      <c r="A119" s="2">
        <v>1</v>
      </c>
      <c r="B119" s="8" t="s">
        <v>103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65</v>
      </c>
      <c r="L119" s="4">
        <v>0</v>
      </c>
      <c r="M119" s="4">
        <v>0</v>
      </c>
      <c r="N119" s="4">
        <v>95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160</v>
      </c>
    </row>
    <row r="120" spans="1:20" s="93" customFormat="1" ht="18" customHeight="1">
      <c r="A120" s="2"/>
      <c r="B120" s="67" t="s">
        <v>10</v>
      </c>
      <c r="C120" s="22"/>
      <c r="D120" s="22"/>
      <c r="E120" s="22"/>
      <c r="F120" s="22"/>
      <c r="G120" s="22"/>
      <c r="H120" s="22"/>
      <c r="I120" s="22"/>
      <c r="J120" s="22"/>
      <c r="K120" s="22">
        <v>60</v>
      </c>
      <c r="L120" s="22"/>
      <c r="M120" s="22"/>
      <c r="N120" s="22">
        <v>88</v>
      </c>
      <c r="O120" s="22"/>
      <c r="P120" s="22"/>
      <c r="Q120" s="22"/>
      <c r="R120" s="22"/>
      <c r="S120" s="22"/>
      <c r="T120" s="72">
        <v>148</v>
      </c>
    </row>
    <row r="121" spans="1:20" s="93" customFormat="1" ht="18" customHeight="1">
      <c r="A121" s="2"/>
      <c r="B121" s="67" t="s">
        <v>70</v>
      </c>
      <c r="C121" s="22"/>
      <c r="D121" s="22"/>
      <c r="E121" s="22"/>
      <c r="F121" s="22"/>
      <c r="G121" s="22"/>
      <c r="H121" s="22"/>
      <c r="I121" s="22"/>
      <c r="J121" s="22"/>
      <c r="K121" s="22">
        <v>5</v>
      </c>
      <c r="L121" s="22"/>
      <c r="M121" s="22"/>
      <c r="N121" s="22">
        <v>7</v>
      </c>
      <c r="O121" s="22"/>
      <c r="P121" s="22"/>
      <c r="Q121" s="22"/>
      <c r="R121" s="22"/>
      <c r="S121" s="22"/>
      <c r="T121" s="72">
        <v>12</v>
      </c>
    </row>
    <row r="122" spans="1:20" s="66" customFormat="1" ht="18" customHeight="1">
      <c r="A122" s="2">
        <v>1</v>
      </c>
      <c r="B122" s="8" t="s">
        <v>104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672</v>
      </c>
      <c r="L122" s="4">
        <v>551</v>
      </c>
      <c r="M122" s="4">
        <v>180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1403</v>
      </c>
    </row>
    <row r="123" spans="1:20" s="19" customFormat="1" ht="18" customHeight="1">
      <c r="A123" s="2"/>
      <c r="B123" s="67" t="s">
        <v>10</v>
      </c>
      <c r="C123" s="92"/>
      <c r="D123" s="92"/>
      <c r="E123" s="92"/>
      <c r="F123" s="92"/>
      <c r="G123" s="92"/>
      <c r="H123" s="92"/>
      <c r="I123" s="92"/>
      <c r="J123" s="92"/>
      <c r="K123" s="92">
        <v>165</v>
      </c>
      <c r="L123" s="92">
        <v>449</v>
      </c>
      <c r="M123" s="92">
        <v>180</v>
      </c>
      <c r="N123" s="92"/>
      <c r="O123" s="92"/>
      <c r="P123" s="92"/>
      <c r="Q123" s="92"/>
      <c r="R123" s="92"/>
      <c r="S123" s="92"/>
      <c r="T123" s="72">
        <v>794</v>
      </c>
    </row>
    <row r="124" spans="1:20" s="19" customFormat="1" ht="18" customHeight="1">
      <c r="A124" s="2"/>
      <c r="B124" s="67" t="s">
        <v>70</v>
      </c>
      <c r="C124" s="92"/>
      <c r="D124" s="92"/>
      <c r="E124" s="92"/>
      <c r="F124" s="92"/>
      <c r="G124" s="92"/>
      <c r="H124" s="92"/>
      <c r="I124" s="92"/>
      <c r="J124" s="92"/>
      <c r="K124" s="92">
        <v>507</v>
      </c>
      <c r="L124" s="92">
        <v>102</v>
      </c>
      <c r="M124" s="92"/>
      <c r="N124" s="92"/>
      <c r="O124" s="92"/>
      <c r="P124" s="92"/>
      <c r="Q124" s="92"/>
      <c r="R124" s="92"/>
      <c r="S124" s="92"/>
      <c r="T124" s="72">
        <v>609</v>
      </c>
    </row>
    <row r="125" spans="1:20" s="83" customFormat="1" ht="18" customHeight="1">
      <c r="A125" s="2">
        <v>1</v>
      </c>
      <c r="B125" s="8" t="s">
        <v>105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234</v>
      </c>
      <c r="K125" s="4">
        <v>1606</v>
      </c>
      <c r="L125" s="4">
        <v>1</v>
      </c>
      <c r="M125" s="4">
        <v>420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2261</v>
      </c>
    </row>
    <row r="126" spans="1:20" s="87" customFormat="1" ht="18" customHeight="1">
      <c r="A126" s="2"/>
      <c r="B126" s="67" t="s">
        <v>10</v>
      </c>
      <c r="C126" s="92"/>
      <c r="D126" s="92"/>
      <c r="E126" s="92"/>
      <c r="F126" s="92"/>
      <c r="G126" s="92"/>
      <c r="H126" s="92"/>
      <c r="I126" s="92"/>
      <c r="J126" s="92">
        <v>120</v>
      </c>
      <c r="K126" s="92">
        <v>939</v>
      </c>
      <c r="L126" s="92">
        <v>1</v>
      </c>
      <c r="M126" s="92">
        <v>420</v>
      </c>
      <c r="N126" s="92"/>
      <c r="O126" s="92"/>
      <c r="P126" s="92"/>
      <c r="Q126" s="92"/>
      <c r="R126" s="92"/>
      <c r="S126" s="92"/>
      <c r="T126" s="72">
        <v>1480</v>
      </c>
    </row>
    <row r="127" spans="1:20" s="87" customFormat="1" ht="18" customHeight="1">
      <c r="A127" s="2"/>
      <c r="B127" s="67" t="s">
        <v>70</v>
      </c>
      <c r="C127" s="92"/>
      <c r="D127" s="92"/>
      <c r="E127" s="92"/>
      <c r="F127" s="92"/>
      <c r="G127" s="92"/>
      <c r="H127" s="92"/>
      <c r="I127" s="92"/>
      <c r="J127" s="92">
        <v>114</v>
      </c>
      <c r="K127" s="92">
        <v>667</v>
      </c>
      <c r="L127" s="92"/>
      <c r="M127" s="92"/>
      <c r="N127" s="92"/>
      <c r="O127" s="92"/>
      <c r="P127" s="92"/>
      <c r="Q127" s="92"/>
      <c r="R127" s="92"/>
      <c r="S127" s="92"/>
      <c r="T127" s="72">
        <v>781</v>
      </c>
    </row>
    <row r="128" spans="1:20" s="83" customFormat="1" ht="27.75" customHeight="1">
      <c r="A128" s="2">
        <v>1</v>
      </c>
      <c r="B128" s="8" t="s">
        <v>106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408</v>
      </c>
      <c r="K128" s="4">
        <v>570</v>
      </c>
      <c r="L128" s="4">
        <v>0</v>
      </c>
      <c r="M128" s="4">
        <v>341</v>
      </c>
      <c r="N128" s="4">
        <v>708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2027</v>
      </c>
    </row>
    <row r="129" spans="1:20" s="87" customFormat="1" ht="18" customHeight="1">
      <c r="A129" s="2"/>
      <c r="B129" s="67" t="s">
        <v>10</v>
      </c>
      <c r="C129" s="81"/>
      <c r="D129" s="81"/>
      <c r="E129" s="81"/>
      <c r="F129" s="81"/>
      <c r="G129" s="81"/>
      <c r="H129" s="81"/>
      <c r="I129" s="81"/>
      <c r="J129" s="81">
        <v>241</v>
      </c>
      <c r="K129" s="81">
        <v>220</v>
      </c>
      <c r="L129" s="81"/>
      <c r="M129" s="81">
        <v>326</v>
      </c>
      <c r="N129" s="81">
        <v>677</v>
      </c>
      <c r="O129" s="81"/>
      <c r="P129" s="81"/>
      <c r="Q129" s="81"/>
      <c r="R129" s="81"/>
      <c r="S129" s="81"/>
      <c r="T129" s="72">
        <v>1464</v>
      </c>
    </row>
    <row r="130" spans="1:20" s="87" customFormat="1" ht="18" customHeight="1">
      <c r="A130" s="2"/>
      <c r="B130" s="67" t="s">
        <v>70</v>
      </c>
      <c r="C130" s="81"/>
      <c r="D130" s="81"/>
      <c r="E130" s="81"/>
      <c r="F130" s="81"/>
      <c r="G130" s="81"/>
      <c r="H130" s="81"/>
      <c r="I130" s="81"/>
      <c r="J130" s="81">
        <v>167</v>
      </c>
      <c r="K130" s="81">
        <v>350</v>
      </c>
      <c r="L130" s="81"/>
      <c r="M130" s="81">
        <v>15</v>
      </c>
      <c r="N130" s="81">
        <v>31</v>
      </c>
      <c r="O130" s="81"/>
      <c r="P130" s="81"/>
      <c r="Q130" s="81"/>
      <c r="R130" s="81"/>
      <c r="S130" s="81"/>
      <c r="T130" s="72">
        <v>563</v>
      </c>
    </row>
    <row r="131" spans="1:20" s="95" customFormat="1" ht="18" customHeight="1">
      <c r="A131" s="2">
        <v>1</v>
      </c>
      <c r="B131" s="8" t="s">
        <v>59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12</v>
      </c>
      <c r="L131" s="4">
        <v>0</v>
      </c>
      <c r="M131" s="4">
        <v>2258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2270</v>
      </c>
    </row>
    <row r="132" spans="1:20" s="96" customFormat="1" ht="18" customHeight="1">
      <c r="A132" s="2"/>
      <c r="B132" s="67" t="s">
        <v>10</v>
      </c>
      <c r="C132" s="92"/>
      <c r="D132" s="92"/>
      <c r="E132" s="92"/>
      <c r="F132" s="92"/>
      <c r="G132" s="92"/>
      <c r="H132" s="92"/>
      <c r="I132" s="92"/>
      <c r="J132" s="92"/>
      <c r="K132" s="92">
        <v>5</v>
      </c>
      <c r="L132" s="92"/>
      <c r="M132" s="92">
        <v>1523</v>
      </c>
      <c r="N132" s="92"/>
      <c r="O132" s="92"/>
      <c r="P132" s="92"/>
      <c r="Q132" s="92"/>
      <c r="R132" s="92"/>
      <c r="S132" s="92"/>
      <c r="T132" s="72">
        <v>1528</v>
      </c>
    </row>
    <row r="133" spans="1:20" s="96" customFormat="1" ht="18" customHeight="1">
      <c r="A133" s="2"/>
      <c r="B133" s="67" t="s">
        <v>70</v>
      </c>
      <c r="C133" s="92"/>
      <c r="D133" s="92"/>
      <c r="E133" s="92"/>
      <c r="F133" s="92"/>
      <c r="G133" s="92"/>
      <c r="H133" s="92"/>
      <c r="I133" s="92"/>
      <c r="J133" s="92"/>
      <c r="K133" s="92">
        <v>7</v>
      </c>
      <c r="L133" s="92"/>
      <c r="M133" s="92">
        <v>735</v>
      </c>
      <c r="N133" s="92"/>
      <c r="O133" s="92"/>
      <c r="P133" s="92"/>
      <c r="Q133" s="92"/>
      <c r="R133" s="92"/>
      <c r="S133" s="92"/>
      <c r="T133" s="72">
        <v>742</v>
      </c>
    </row>
    <row r="134" spans="1:20" s="97" customFormat="1" ht="18" customHeight="1">
      <c r="A134" s="30">
        <v>1</v>
      </c>
      <c r="B134" s="8" t="s">
        <v>28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17</v>
      </c>
      <c r="L134" s="4">
        <v>1555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1572</v>
      </c>
    </row>
    <row r="135" spans="1:20" s="85" customFormat="1" ht="18" customHeight="1">
      <c r="A135" s="2"/>
      <c r="B135" s="67" t="s">
        <v>10</v>
      </c>
      <c r="C135" s="14"/>
      <c r="D135" s="14"/>
      <c r="E135" s="14"/>
      <c r="F135" s="14"/>
      <c r="G135" s="14"/>
      <c r="H135" s="14"/>
      <c r="I135" s="14"/>
      <c r="J135" s="14"/>
      <c r="K135" s="14">
        <v>5</v>
      </c>
      <c r="L135" s="14">
        <v>1200</v>
      </c>
      <c r="M135" s="14"/>
      <c r="N135" s="14"/>
      <c r="O135" s="14"/>
      <c r="P135" s="14"/>
      <c r="Q135" s="14"/>
      <c r="R135" s="14"/>
      <c r="S135" s="14"/>
      <c r="T135" s="72">
        <v>1205</v>
      </c>
    </row>
    <row r="136" spans="1:20" s="85" customFormat="1" ht="18" customHeight="1">
      <c r="A136" s="2"/>
      <c r="B136" s="67" t="s">
        <v>70</v>
      </c>
      <c r="C136" s="14"/>
      <c r="D136" s="14"/>
      <c r="E136" s="14"/>
      <c r="F136" s="14"/>
      <c r="G136" s="14"/>
      <c r="H136" s="14"/>
      <c r="I136" s="14"/>
      <c r="J136" s="14"/>
      <c r="K136" s="14">
        <v>12</v>
      </c>
      <c r="L136" s="14">
        <v>355</v>
      </c>
      <c r="M136" s="14"/>
      <c r="N136" s="14"/>
      <c r="O136" s="14"/>
      <c r="P136" s="14"/>
      <c r="Q136" s="14"/>
      <c r="R136" s="14"/>
      <c r="S136" s="14"/>
      <c r="T136" s="72">
        <v>367</v>
      </c>
    </row>
    <row r="137" spans="1:20" s="98" customFormat="1" ht="18" customHeight="1">
      <c r="A137" s="2">
        <v>1</v>
      </c>
      <c r="B137" s="31" t="s">
        <v>35</v>
      </c>
      <c r="C137" s="4">
        <v>0</v>
      </c>
      <c r="D137" s="4">
        <v>0</v>
      </c>
      <c r="E137" s="4">
        <v>0</v>
      </c>
      <c r="F137" s="4">
        <v>2400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2400</v>
      </c>
    </row>
    <row r="138" spans="1:20" s="16" customFormat="1" ht="18" customHeight="1">
      <c r="A138" s="2"/>
      <c r="B138" s="67" t="s">
        <v>10</v>
      </c>
      <c r="C138" s="22"/>
      <c r="D138" s="22"/>
      <c r="E138" s="22"/>
      <c r="F138" s="22">
        <v>2400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72">
        <v>2400</v>
      </c>
    </row>
    <row r="139" spans="1:20" s="16" customFormat="1" ht="18" customHeight="1">
      <c r="A139" s="2"/>
      <c r="B139" s="67" t="s">
        <v>70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72">
        <v>0</v>
      </c>
    </row>
    <row r="140" spans="1:20" s="98" customFormat="1" ht="18" customHeight="1">
      <c r="A140" s="2">
        <v>1</v>
      </c>
      <c r="B140" s="31" t="s">
        <v>37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2100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2100</v>
      </c>
    </row>
    <row r="141" spans="1:20" s="16" customFormat="1" ht="18" customHeight="1">
      <c r="A141" s="2"/>
      <c r="B141" s="67" t="s">
        <v>10</v>
      </c>
      <c r="C141" s="22"/>
      <c r="D141" s="22"/>
      <c r="E141" s="22"/>
      <c r="F141" s="22"/>
      <c r="G141" s="22"/>
      <c r="H141" s="22"/>
      <c r="I141" s="22"/>
      <c r="J141" s="22">
        <v>2100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72">
        <v>2100</v>
      </c>
    </row>
    <row r="142" spans="1:20" s="16" customFormat="1" ht="18" customHeight="1">
      <c r="A142" s="2"/>
      <c r="B142" s="67" t="s">
        <v>70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72">
        <v>0</v>
      </c>
    </row>
    <row r="143" spans="1:20" s="98" customFormat="1" ht="18" customHeight="1">
      <c r="A143" s="2">
        <v>1</v>
      </c>
      <c r="B143" s="31" t="s">
        <v>68</v>
      </c>
      <c r="C143" s="4">
        <v>0</v>
      </c>
      <c r="D143" s="4">
        <v>306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306</v>
      </c>
    </row>
    <row r="144" spans="1:20" s="16" customFormat="1" ht="18" customHeight="1">
      <c r="A144" s="2"/>
      <c r="B144" s="67" t="s">
        <v>10</v>
      </c>
      <c r="C144" s="22"/>
      <c r="D144" s="22">
        <v>127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72">
        <v>127</v>
      </c>
    </row>
    <row r="145" spans="1:20" s="16" customFormat="1" ht="18" customHeight="1">
      <c r="A145" s="2"/>
      <c r="B145" s="67" t="s">
        <v>70</v>
      </c>
      <c r="C145" s="22"/>
      <c r="D145" s="22">
        <v>179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72">
        <v>179</v>
      </c>
    </row>
    <row r="146" spans="1:20" s="98" customFormat="1" ht="18" customHeight="1">
      <c r="A146" s="2">
        <v>1</v>
      </c>
      <c r="B146" s="31" t="s">
        <v>41</v>
      </c>
      <c r="C146" s="4">
        <v>0</v>
      </c>
      <c r="D146" s="4">
        <v>0</v>
      </c>
      <c r="E146" s="4">
        <v>15094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15094</v>
      </c>
    </row>
    <row r="147" spans="1:20" s="16" customFormat="1" ht="18" customHeight="1">
      <c r="A147" s="2"/>
      <c r="B147" s="67" t="s">
        <v>10</v>
      </c>
      <c r="C147" s="22"/>
      <c r="D147" s="22"/>
      <c r="E147" s="108">
        <v>8376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72">
        <v>8376</v>
      </c>
    </row>
    <row r="148" spans="1:20" s="16" customFormat="1" ht="18" customHeight="1">
      <c r="A148" s="2"/>
      <c r="B148" s="67" t="s">
        <v>70</v>
      </c>
      <c r="C148" s="22"/>
      <c r="D148" s="22"/>
      <c r="E148" s="22">
        <v>6718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72">
        <v>6718</v>
      </c>
    </row>
    <row r="149" spans="1:20" s="102" customFormat="1" ht="18" customHeight="1">
      <c r="A149" s="88">
        <v>3</v>
      </c>
      <c r="B149" s="89" t="s">
        <v>49</v>
      </c>
      <c r="C149" s="28">
        <v>1243</v>
      </c>
      <c r="D149" s="28">
        <v>2065</v>
      </c>
      <c r="E149" s="28">
        <v>16784</v>
      </c>
      <c r="F149" s="28">
        <v>2629</v>
      </c>
      <c r="G149" s="28">
        <v>4880</v>
      </c>
      <c r="H149" s="28">
        <v>1948</v>
      </c>
      <c r="I149" s="28">
        <v>1098</v>
      </c>
      <c r="J149" s="28">
        <v>3105</v>
      </c>
      <c r="K149" s="28">
        <v>3454</v>
      </c>
      <c r="L149" s="28">
        <v>2107</v>
      </c>
      <c r="M149" s="28">
        <v>3199</v>
      </c>
      <c r="N149" s="28">
        <v>935</v>
      </c>
      <c r="O149" s="28">
        <v>3389</v>
      </c>
      <c r="P149" s="28">
        <v>505</v>
      </c>
      <c r="Q149" s="28">
        <v>1013</v>
      </c>
      <c r="R149" s="28">
        <v>640</v>
      </c>
      <c r="S149" s="28">
        <v>1098</v>
      </c>
      <c r="T149" s="34">
        <v>50092</v>
      </c>
    </row>
    <row r="150" spans="1:20" s="101" customFormat="1" ht="18" customHeight="1">
      <c r="A150" s="2">
        <v>2</v>
      </c>
      <c r="B150" s="99" t="s">
        <v>108</v>
      </c>
      <c r="C150" s="32">
        <v>1243</v>
      </c>
      <c r="D150" s="32">
        <v>2065</v>
      </c>
      <c r="E150" s="32">
        <v>16784</v>
      </c>
      <c r="F150" s="32">
        <v>2629</v>
      </c>
      <c r="G150" s="32">
        <v>4880</v>
      </c>
      <c r="H150" s="32">
        <v>1948</v>
      </c>
      <c r="I150" s="32">
        <v>1098</v>
      </c>
      <c r="J150" s="32">
        <v>3105</v>
      </c>
      <c r="K150" s="32">
        <v>3454</v>
      </c>
      <c r="L150" s="32">
        <v>2107</v>
      </c>
      <c r="M150" s="32">
        <v>3199</v>
      </c>
      <c r="N150" s="32">
        <v>935</v>
      </c>
      <c r="O150" s="32">
        <v>3389</v>
      </c>
      <c r="P150" s="32">
        <v>505</v>
      </c>
      <c r="Q150" s="32">
        <v>1013</v>
      </c>
      <c r="R150" s="32">
        <v>640</v>
      </c>
      <c r="S150" s="32">
        <v>1098</v>
      </c>
      <c r="T150" s="100">
        <v>50092</v>
      </c>
    </row>
    <row r="151" spans="1:20" s="16" customFormat="1" ht="18" customHeight="1">
      <c r="A151" s="2"/>
      <c r="B151" s="67" t="s">
        <v>10</v>
      </c>
      <c r="C151" s="22">
        <v>914</v>
      </c>
      <c r="D151" s="22">
        <v>1547</v>
      </c>
      <c r="E151" s="22">
        <v>9044</v>
      </c>
      <c r="F151" s="22">
        <v>2548</v>
      </c>
      <c r="G151" s="22">
        <v>4880</v>
      </c>
      <c r="H151" s="22">
        <v>1639</v>
      </c>
      <c r="I151" s="22">
        <v>757</v>
      </c>
      <c r="J151" s="22">
        <v>2684</v>
      </c>
      <c r="K151" s="22">
        <v>1720</v>
      </c>
      <c r="L151" s="22">
        <v>1650</v>
      </c>
      <c r="M151" s="22">
        <v>2449</v>
      </c>
      <c r="N151" s="22">
        <v>885</v>
      </c>
      <c r="O151" s="22">
        <v>2334</v>
      </c>
      <c r="P151" s="22">
        <v>493</v>
      </c>
      <c r="Q151" s="22">
        <v>980</v>
      </c>
      <c r="R151" s="22">
        <v>640</v>
      </c>
      <c r="S151" s="22">
        <v>998</v>
      </c>
      <c r="T151" s="69">
        <v>36162</v>
      </c>
    </row>
    <row r="152" spans="1:20" s="16" customFormat="1" ht="18" customHeight="1">
      <c r="A152" s="2"/>
      <c r="B152" s="67" t="s">
        <v>70</v>
      </c>
      <c r="C152" s="22">
        <v>329</v>
      </c>
      <c r="D152" s="22">
        <v>518</v>
      </c>
      <c r="E152" s="22">
        <v>7740</v>
      </c>
      <c r="F152" s="22">
        <v>81</v>
      </c>
      <c r="G152" s="22">
        <v>0</v>
      </c>
      <c r="H152" s="22">
        <v>309</v>
      </c>
      <c r="I152" s="22">
        <v>341</v>
      </c>
      <c r="J152" s="22">
        <v>421</v>
      </c>
      <c r="K152" s="22">
        <v>1734</v>
      </c>
      <c r="L152" s="22">
        <v>457</v>
      </c>
      <c r="M152" s="22">
        <v>750</v>
      </c>
      <c r="N152" s="22">
        <v>50</v>
      </c>
      <c r="O152" s="22">
        <v>1055</v>
      </c>
      <c r="P152" s="22">
        <v>12</v>
      </c>
      <c r="Q152" s="22">
        <v>33</v>
      </c>
      <c r="R152" s="22">
        <v>0</v>
      </c>
      <c r="S152" s="22">
        <v>100</v>
      </c>
      <c r="T152" s="69">
        <v>13930</v>
      </c>
    </row>
    <row r="153" spans="1:20" s="104" customFormat="1" ht="18.75" customHeight="1">
      <c r="A153" s="2"/>
      <c r="B153" s="52"/>
      <c r="C153" s="103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0</v>
      </c>
      <c r="S153" s="103">
        <v>0</v>
      </c>
      <c r="T153" s="103">
        <v>0</v>
      </c>
    </row>
    <row r="154" spans="1:20" s="104" customFormat="1" ht="18.75" customHeight="1">
      <c r="A154" s="2"/>
      <c r="B154" s="4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105"/>
    </row>
    <row r="155" spans="1:20" s="104" customFormat="1" ht="18.75" customHeight="1">
      <c r="A155" s="2"/>
      <c r="B155" s="4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105"/>
    </row>
    <row r="156" spans="1:20" s="104" customFormat="1" ht="18.75" customHeight="1">
      <c r="A156" s="2"/>
      <c r="B156" s="44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106"/>
    </row>
  </sheetData>
  <autoFilter ref="A4:Y153"/>
  <mergeCells count="2">
    <mergeCell ref="B2:T2"/>
    <mergeCell ref="C3:S3"/>
  </mergeCells>
  <conditionalFormatting sqref="U2:GC31 U32:XFD35 C140:T140 C143:T148 C149:XFD65434 C2:T137 U36:GC148 A2:B65434">
    <cfRule type="expression" dxfId="1596" priority="1213">
      <formula>$A2=3</formula>
    </cfRule>
    <cfRule type="expression" dxfId="1595" priority="1214">
      <formula>$A2=2</formula>
    </cfRule>
    <cfRule type="expression" dxfId="1594" priority="1215">
      <formula>$A2=1</formula>
    </cfRule>
  </conditionalFormatting>
  <conditionalFormatting sqref="GC32:GC34 GC99:GC101 GC105:GC106 GC152 GC156 GC160:GC65434">
    <cfRule type="expression" dxfId="1593" priority="1210">
      <formula>$A29=3</formula>
    </cfRule>
    <cfRule type="expression" dxfId="1592" priority="1211">
      <formula>$A29=2</formula>
    </cfRule>
    <cfRule type="expression" dxfId="1591" priority="1212">
      <formula>$A29=1</formula>
    </cfRule>
  </conditionalFormatting>
  <conditionalFormatting sqref="GC6:GC38">
    <cfRule type="expression" dxfId="1590" priority="1207">
      <formula>#REF!=3</formula>
    </cfRule>
    <cfRule type="expression" dxfId="1589" priority="1208">
      <formula>#REF!=2</formula>
    </cfRule>
    <cfRule type="expression" dxfId="1588" priority="1209">
      <formula>#REF!=1</formula>
    </cfRule>
  </conditionalFormatting>
  <conditionalFormatting sqref="GC43 GC46 GC54:GC55 GC176:GC65434 GC148 GC118:GC119">
    <cfRule type="expression" dxfId="1587" priority="1204">
      <formula>$A24=3</formula>
    </cfRule>
    <cfRule type="expression" dxfId="1586" priority="1205">
      <formula>$A24=2</formula>
    </cfRule>
    <cfRule type="expression" dxfId="1585" priority="1206">
      <formula>$A24=1</formula>
    </cfRule>
  </conditionalFormatting>
  <conditionalFormatting sqref="GC43 GC62 GC71 GC81:GC82 GC174:GC65434 GC120">
    <cfRule type="expression" dxfId="1584" priority="1201">
      <formula>$A26=3</formula>
    </cfRule>
    <cfRule type="expression" dxfId="1583" priority="1202">
      <formula>$A26=2</formula>
    </cfRule>
    <cfRule type="expression" dxfId="1582" priority="1203">
      <formula>$A26=1</formula>
    </cfRule>
  </conditionalFormatting>
  <conditionalFormatting sqref="GC41:GC43 GC48:GC52 GC178:GC65434">
    <cfRule type="expression" dxfId="1581" priority="1198">
      <formula>$A20=3</formula>
    </cfRule>
    <cfRule type="expression" dxfId="1580" priority="1199">
      <formula>$A20=2</formula>
    </cfRule>
    <cfRule type="expression" dxfId="1579" priority="1200">
      <formula>$A20=1</formula>
    </cfRule>
  </conditionalFormatting>
  <conditionalFormatting sqref="GC80 GC27:GC28 GC23:GC25 GC18:GC20 GC15:GC16 GC12:GC13 GC66:GC68 GC59 GC30:GC57">
    <cfRule type="expression" dxfId="1578" priority="1195">
      <formula>#REF!=3</formula>
    </cfRule>
    <cfRule type="expression" dxfId="1577" priority="1196">
      <formula>#REF!=2</formula>
    </cfRule>
    <cfRule type="expression" dxfId="1576" priority="1197">
      <formula>#REF!=1</formula>
    </cfRule>
  </conditionalFormatting>
  <conditionalFormatting sqref="GC8 GC17 GC29 GC38 GC26:GC27 GC44:GC45 GC57 GC59:GC60 GC63 GC98 GC125:GC126">
    <cfRule type="expression" dxfId="1575" priority="1192">
      <formula>$A7=3</formula>
    </cfRule>
    <cfRule type="expression" dxfId="1574" priority="1193">
      <formula>$A7=2</formula>
    </cfRule>
    <cfRule type="expression" dxfId="1573" priority="1194">
      <formula>$A7=1</formula>
    </cfRule>
  </conditionalFormatting>
  <conditionalFormatting sqref="GC36:GC40 GC27:GC34 GC22:GC25 GC15:GC20">
    <cfRule type="expression" dxfId="1572" priority="1189">
      <formula>#REF!=3</formula>
    </cfRule>
    <cfRule type="expression" dxfId="1571" priority="1190">
      <formula>#REF!=2</formula>
    </cfRule>
    <cfRule type="expression" dxfId="1570" priority="1191">
      <formula>#REF!=1</formula>
    </cfRule>
  </conditionalFormatting>
  <conditionalFormatting sqref="GC22:GC23 GC29 GC31 GC42:GC44 GC46 GC55:GC58 GC60:GC61 GC76 GC93:GC94 GC97 GC102:GC103 GC127:GC128 GC116">
    <cfRule type="expression" dxfId="1569" priority="1186">
      <formula>$A15=3</formula>
    </cfRule>
    <cfRule type="expression" dxfId="1568" priority="1187">
      <formula>$A15=2</formula>
    </cfRule>
    <cfRule type="expression" dxfId="1567" priority="1188">
      <formula>$A15=1</formula>
    </cfRule>
  </conditionalFormatting>
  <conditionalFormatting sqref="GC13 GC16 GC19 GC31 GC36 GC39:GC40 GC43 GC51:GC52 GC57:GC58 GC73 GC108 GC130 GC152">
    <cfRule type="expression" dxfId="1566" priority="1183">
      <formula>$A8=3</formula>
    </cfRule>
    <cfRule type="expression" dxfId="1565" priority="1184">
      <formula>$A8=2</formula>
    </cfRule>
    <cfRule type="expression" dxfId="1564" priority="1185">
      <formula>$A8=1</formula>
    </cfRule>
  </conditionalFormatting>
  <conditionalFormatting sqref="GC39:GC40 GC30:GC35 GC18:GC26 GC14:GC16">
    <cfRule type="expression" dxfId="1563" priority="1180">
      <formula>#REF!=3</formula>
    </cfRule>
    <cfRule type="expression" dxfId="1562" priority="1181">
      <formula>#REF!=2</formula>
    </cfRule>
    <cfRule type="expression" dxfId="1561" priority="1182">
      <formula>#REF!=1</formula>
    </cfRule>
  </conditionalFormatting>
  <conditionalFormatting sqref="GC20:GC22">
    <cfRule type="expression" dxfId="1560" priority="1177">
      <formula>$A11=3</formula>
    </cfRule>
    <cfRule type="expression" dxfId="1559" priority="1178">
      <formula>$A11=2</formula>
    </cfRule>
    <cfRule type="expression" dxfId="1558" priority="1179">
      <formula>$A11=1</formula>
    </cfRule>
  </conditionalFormatting>
  <conditionalFormatting sqref="GC190:GC65434">
    <cfRule type="expression" dxfId="1557" priority="1174">
      <formula>$A157=3</formula>
    </cfRule>
    <cfRule type="expression" dxfId="1556" priority="1175">
      <formula>$A157=2</formula>
    </cfRule>
    <cfRule type="expression" dxfId="1555" priority="1176">
      <formula>$A157=1</formula>
    </cfRule>
  </conditionalFormatting>
  <conditionalFormatting sqref="GC117:GC118 GC35:GC42 GC17:GC31">
    <cfRule type="expression" dxfId="1554" priority="1171">
      <formula>#REF!=3</formula>
    </cfRule>
    <cfRule type="expression" dxfId="1553" priority="1172">
      <formula>#REF!=2</formula>
    </cfRule>
    <cfRule type="expression" dxfId="1552" priority="1173">
      <formula>#REF!=1</formula>
    </cfRule>
  </conditionalFormatting>
  <conditionalFormatting sqref="GC13 GC22 GC30:GC32 GC48:GC49 GC68 GC75:GC79 GC89 GC104 GC82 GC133 GC150:GC152 GC85">
    <cfRule type="expression" dxfId="1551" priority="1168">
      <formula>$A9=3</formula>
    </cfRule>
    <cfRule type="expression" dxfId="1550" priority="1169">
      <formula>$A9=2</formula>
    </cfRule>
    <cfRule type="expression" dxfId="1549" priority="1170">
      <formula>$A9=1</formula>
    </cfRule>
  </conditionalFormatting>
  <conditionalFormatting sqref="GC92 GC50 GC14 GC119 GC41 GC74 GC53 GC21:GC22 GC35:GC37 GC56 GC62 GC65 GC69:GC71 GC87:GC89 GC100:GC101 GC128 GC109:GC115 GC134:GC136 GC148:GC152">
    <cfRule type="expression" dxfId="1548" priority="1165">
      <formula>$A12=3</formula>
    </cfRule>
    <cfRule type="expression" dxfId="1547" priority="1166">
      <formula>$A12=2</formula>
    </cfRule>
    <cfRule type="expression" dxfId="1546" priority="1167">
      <formula>$A12=1</formula>
    </cfRule>
  </conditionalFormatting>
  <conditionalFormatting sqref="GC72:GC73 GC120:GC121">
    <cfRule type="expression" dxfId="1545" priority="1162">
      <formula>$A60=3</formula>
    </cfRule>
    <cfRule type="expression" dxfId="1544" priority="1163">
      <formula>$A60=2</formula>
    </cfRule>
    <cfRule type="expression" dxfId="1543" priority="1164">
      <formula>$A60=1</formula>
    </cfRule>
  </conditionalFormatting>
  <conditionalFormatting sqref="GC58 GC60:GC61">
    <cfRule type="expression" dxfId="1542" priority="1159">
      <formula>$A35=3</formula>
    </cfRule>
    <cfRule type="expression" dxfId="1541" priority="1160">
      <formula>$A35=2</formula>
    </cfRule>
    <cfRule type="expression" dxfId="1540" priority="1161">
      <formula>$A35=1</formula>
    </cfRule>
  </conditionalFormatting>
  <conditionalFormatting sqref="GC120 GC68 GC48:GC58 GC24:GC46 GC17:GC22 GC73">
    <cfRule type="expression" dxfId="1539" priority="1156">
      <formula>#REF!=3</formula>
    </cfRule>
    <cfRule type="expression" dxfId="1538" priority="1157">
      <formula>#REF!=2</formula>
    </cfRule>
    <cfRule type="expression" dxfId="1537" priority="1158">
      <formula>#REF!=1</formula>
    </cfRule>
  </conditionalFormatting>
  <conditionalFormatting sqref="GC28 GC63:GC64 GC79 GC104 GC106 GC82">
    <cfRule type="expression" dxfId="1536" priority="1153">
      <formula>$A12=3</formula>
    </cfRule>
    <cfRule type="expression" dxfId="1535" priority="1154">
      <formula>$A12=2</formula>
    </cfRule>
    <cfRule type="expression" dxfId="1534" priority="1155">
      <formula>$A12=1</formula>
    </cfRule>
  </conditionalFormatting>
  <conditionalFormatting sqref="GC18:GC19 GC28 GC33:GC34 GC64 GC67 GC73 GC76 GC103 GC105:GC106 GC80 GC83">
    <cfRule type="expression" dxfId="1533" priority="1150">
      <formula>$A8=3</formula>
    </cfRule>
    <cfRule type="expression" dxfId="1532" priority="1151">
      <formula>$A8=2</formula>
    </cfRule>
    <cfRule type="expression" dxfId="1531" priority="1152">
      <formula>$A8=1</formula>
    </cfRule>
  </conditionalFormatting>
  <conditionalFormatting sqref="GC47 GC44 GC41 GC36:GC38 GC32:GC34 GC21:GC29">
    <cfRule type="expression" dxfId="1530" priority="1147">
      <formula>#REF!=3</formula>
    </cfRule>
    <cfRule type="expression" dxfId="1529" priority="1148">
      <formula>#REF!=2</formula>
    </cfRule>
    <cfRule type="expression" dxfId="1528" priority="1149">
      <formula>#REF!=1</formula>
    </cfRule>
  </conditionalFormatting>
  <conditionalFormatting sqref="GC27 GC30 GC53 GC56 GC69:GC71 GC74 GC99 GC105:GC106 GC143:GC145 GC90:GC91 GC81:GC83 GC87">
    <cfRule type="expression" dxfId="1527" priority="1144">
      <formula>$A14=3</formula>
    </cfRule>
    <cfRule type="expression" dxfId="1526" priority="1145">
      <formula>$A14=2</formula>
    </cfRule>
    <cfRule type="expression" dxfId="1525" priority="1146">
      <formula>$A14=1</formula>
    </cfRule>
  </conditionalFormatting>
  <conditionalFormatting sqref="GC29 GC32 GC47 GC59 GC68 GC101 GC136 GC143:GC145 GC86 GC89">
    <cfRule type="expression" dxfId="1524" priority="1141">
      <formula>$A15=3</formula>
    </cfRule>
    <cfRule type="expression" dxfId="1523" priority="1142">
      <formula>$A15=2</formula>
    </cfRule>
    <cfRule type="expression" dxfId="1522" priority="1143">
      <formula>$A15=1</formula>
    </cfRule>
  </conditionalFormatting>
  <conditionalFormatting sqref="GC187:GC65434">
    <cfRule type="expression" dxfId="1521" priority="1138">
      <formula>$A157=3</formula>
    </cfRule>
    <cfRule type="expression" dxfId="1520" priority="1139">
      <formula>$A157=2</formula>
    </cfRule>
    <cfRule type="expression" dxfId="1519" priority="1140">
      <formula>$A157=1</formula>
    </cfRule>
  </conditionalFormatting>
  <conditionalFormatting sqref="GC44:GC55 GC23:GC40">
    <cfRule type="expression" dxfId="1518" priority="1135">
      <formula>#REF!=3</formula>
    </cfRule>
    <cfRule type="expression" dxfId="1517" priority="1136">
      <formula>#REF!=2</formula>
    </cfRule>
    <cfRule type="expression" dxfId="1516" priority="1137">
      <formula>#REF!=1</formula>
    </cfRule>
  </conditionalFormatting>
  <conditionalFormatting sqref="GC47:GC49 GC65:GC67 GC143:GC146">
    <cfRule type="expression" dxfId="1515" priority="1132">
      <formula>$A29=3</formula>
    </cfRule>
    <cfRule type="expression" dxfId="1514" priority="1133">
      <formula>$A29=2</formula>
    </cfRule>
    <cfRule type="expression" dxfId="1513" priority="1134">
      <formula>$A29=1</formula>
    </cfRule>
  </conditionalFormatting>
  <conditionalFormatting sqref="GC134:GC136 GC130 GC123:GC124 GC56:GC61 GC26:GC52 GC65 GC71">
    <cfRule type="expression" dxfId="1512" priority="1129">
      <formula>#REF!=3</formula>
    </cfRule>
    <cfRule type="expression" dxfId="1511" priority="1130">
      <formula>#REF!=2</formula>
    </cfRule>
    <cfRule type="expression" dxfId="1510" priority="1131">
      <formula>#REF!=1</formula>
    </cfRule>
  </conditionalFormatting>
  <conditionalFormatting sqref="GC148">
    <cfRule type="expression" dxfId="1509" priority="1126">
      <formula>#REF!=3</formula>
    </cfRule>
    <cfRule type="expression" dxfId="1508" priority="1127">
      <formula>#REF!=2</formula>
    </cfRule>
    <cfRule type="expression" dxfId="1507" priority="1128">
      <formula>#REF!=1</formula>
    </cfRule>
  </conditionalFormatting>
  <conditionalFormatting sqref="GC66:GC67">
    <cfRule type="expression" dxfId="1506" priority="1123">
      <formula>$A51=3</formula>
    </cfRule>
    <cfRule type="expression" dxfId="1505" priority="1124">
      <formula>$A51=2</formula>
    </cfRule>
    <cfRule type="expression" dxfId="1504" priority="1125">
      <formula>$A51=1</formula>
    </cfRule>
  </conditionalFormatting>
  <conditionalFormatting sqref="GC44 GC26:GC41">
    <cfRule type="expression" dxfId="1503" priority="1120">
      <formula>#REF!=3</formula>
    </cfRule>
    <cfRule type="expression" dxfId="1502" priority="1121">
      <formula>#REF!=2</formula>
    </cfRule>
    <cfRule type="expression" dxfId="1501" priority="1122">
      <formula>#REF!=1</formula>
    </cfRule>
  </conditionalFormatting>
  <conditionalFormatting sqref="GC20 GC32 GC37 GC40 GC95 GC99 GC133 GC143:GC145 GC116 GC92">
    <cfRule type="expression" dxfId="1500" priority="1117">
      <formula>$A9=3</formula>
    </cfRule>
    <cfRule type="expression" dxfId="1499" priority="1118">
      <formula>$A9=2</formula>
    </cfRule>
    <cfRule type="expression" dxfId="1498" priority="1119">
      <formula>$A9=1</formula>
    </cfRule>
  </conditionalFormatting>
  <conditionalFormatting sqref="GC119">
    <cfRule type="expression" dxfId="1497" priority="1114">
      <formula>$A98=3</formula>
    </cfRule>
    <cfRule type="expression" dxfId="1496" priority="1115">
      <formula>$A98=2</formula>
    </cfRule>
    <cfRule type="expression" dxfId="1495" priority="1116">
      <formula>$A98=1</formula>
    </cfRule>
  </conditionalFormatting>
  <conditionalFormatting sqref="GC52 GC63:GC65 GC143:GC145">
    <cfRule type="expression" dxfId="1494" priority="1111">
      <formula>$A32=3</formula>
    </cfRule>
    <cfRule type="expression" dxfId="1493" priority="1112">
      <formula>$A32=2</formula>
    </cfRule>
    <cfRule type="expression" dxfId="1492" priority="1113">
      <formula>$A32=1</formula>
    </cfRule>
  </conditionalFormatting>
  <conditionalFormatting sqref="GC30:GC49">
    <cfRule type="expression" dxfId="1491" priority="1108">
      <formula>#REF!=3</formula>
    </cfRule>
    <cfRule type="expression" dxfId="1490" priority="1109">
      <formula>#REF!=2</formula>
    </cfRule>
    <cfRule type="expression" dxfId="1489" priority="1110">
      <formula>#REF!=1</formula>
    </cfRule>
  </conditionalFormatting>
  <conditionalFormatting sqref="GC123:GC124">
    <cfRule type="expression" dxfId="1488" priority="1105">
      <formula>$A102=3</formula>
    </cfRule>
    <cfRule type="expression" dxfId="1487" priority="1106">
      <formula>$A102=2</formula>
    </cfRule>
    <cfRule type="expression" dxfId="1486" priority="1107">
      <formula>$A102=1</formula>
    </cfRule>
  </conditionalFormatting>
  <conditionalFormatting sqref="GC155">
    <cfRule type="expression" dxfId="1485" priority="1102">
      <formula>#REF!=3</formula>
    </cfRule>
    <cfRule type="expression" dxfId="1484" priority="1103">
      <formula>#REF!=2</formula>
    </cfRule>
    <cfRule type="expression" dxfId="1483" priority="1104">
      <formula>#REF!=1</formula>
    </cfRule>
  </conditionalFormatting>
  <conditionalFormatting sqref="GC124">
    <cfRule type="expression" dxfId="1482" priority="1099">
      <formula>$A105=3</formula>
    </cfRule>
    <cfRule type="expression" dxfId="1481" priority="1100">
      <formula>$A105=2</formula>
    </cfRule>
    <cfRule type="expression" dxfId="1480" priority="1101">
      <formula>$A105=1</formula>
    </cfRule>
  </conditionalFormatting>
  <conditionalFormatting sqref="GC45:GC46 GC69:GC70 GC78:GC79">
    <cfRule type="expression" dxfId="1479" priority="1096">
      <formula>$A23=3</formula>
    </cfRule>
    <cfRule type="expression" dxfId="1478" priority="1097">
      <formula>$A23=2</formula>
    </cfRule>
    <cfRule type="expression" dxfId="1477" priority="1098">
      <formula>$A23=1</formula>
    </cfRule>
  </conditionalFormatting>
  <conditionalFormatting sqref="GC156">
    <cfRule type="expression" dxfId="1476" priority="1093">
      <formula>#REF!=3</formula>
    </cfRule>
    <cfRule type="expression" dxfId="1475" priority="1094">
      <formula>#REF!=2</formula>
    </cfRule>
    <cfRule type="expression" dxfId="1474" priority="1095">
      <formula>#REF!=1</formula>
    </cfRule>
  </conditionalFormatting>
  <conditionalFormatting sqref="GC41 GC60:GC61 GC106 GC125 GC116 GC89">
    <cfRule type="expression" dxfId="1473" priority="1090">
      <formula>$A33=3</formula>
    </cfRule>
    <cfRule type="expression" dxfId="1472" priority="1091">
      <formula>$A33=2</formula>
    </cfRule>
    <cfRule type="expression" dxfId="1471" priority="1092">
      <formula>$A33=1</formula>
    </cfRule>
  </conditionalFormatting>
  <conditionalFormatting sqref="GC117">
    <cfRule type="expression" dxfId="1470" priority="1087">
      <formula>#REF!=3</formula>
    </cfRule>
    <cfRule type="expression" dxfId="1469" priority="1088">
      <formula>#REF!=2</formula>
    </cfRule>
    <cfRule type="expression" dxfId="1468" priority="1089">
      <formula>#REF!=1</formula>
    </cfRule>
  </conditionalFormatting>
  <conditionalFormatting sqref="GC76">
    <cfRule type="expression" dxfId="1467" priority="1084">
      <formula>$A53=3</formula>
    </cfRule>
    <cfRule type="expression" dxfId="1466" priority="1085">
      <formula>$A53=2</formula>
    </cfRule>
    <cfRule type="expression" dxfId="1465" priority="1086">
      <formula>$A53=1</formula>
    </cfRule>
  </conditionalFormatting>
  <conditionalFormatting sqref="GC17:GC19 GC41:GC43 GC47:GC49 GC107 GC87">
    <cfRule type="expression" dxfId="1464" priority="1081">
      <formula>$A11=3</formula>
    </cfRule>
    <cfRule type="expression" dxfId="1463" priority="1082">
      <formula>$A11=2</formula>
    </cfRule>
    <cfRule type="expression" dxfId="1462" priority="1083">
      <formula>$A11=1</formula>
    </cfRule>
  </conditionalFormatting>
  <conditionalFormatting sqref="GC35">
    <cfRule type="expression" dxfId="1461" priority="1078">
      <formula>$A19=3</formula>
    </cfRule>
    <cfRule type="expression" dxfId="1460" priority="1079">
      <formula>$A19=2</formula>
    </cfRule>
    <cfRule type="expression" dxfId="1459" priority="1080">
      <formula>$A19=1</formula>
    </cfRule>
  </conditionalFormatting>
  <conditionalFormatting sqref="GC47">
    <cfRule type="expression" dxfId="1458" priority="1075">
      <formula>$A26=3</formula>
    </cfRule>
    <cfRule type="expression" dxfId="1457" priority="1076">
      <formula>$A26=2</formula>
    </cfRule>
    <cfRule type="expression" dxfId="1456" priority="1077">
      <formula>$A26=1</formula>
    </cfRule>
  </conditionalFormatting>
  <conditionalFormatting sqref="GC116">
    <cfRule type="expression" dxfId="1455" priority="1072">
      <formula>$A96=3</formula>
    </cfRule>
    <cfRule type="expression" dxfId="1454" priority="1073">
      <formula>$A96=2</formula>
    </cfRule>
    <cfRule type="expression" dxfId="1453" priority="1074">
      <formula>$A96=1</formula>
    </cfRule>
  </conditionalFormatting>
  <conditionalFormatting sqref="GC205:GC65434">
    <cfRule type="expression" dxfId="1452" priority="1069">
      <formula>$A157=3</formula>
    </cfRule>
    <cfRule type="expression" dxfId="1451" priority="1070">
      <formula>$A157=2</formula>
    </cfRule>
    <cfRule type="expression" dxfId="1450" priority="1071">
      <formula>$A157=1</formula>
    </cfRule>
  </conditionalFormatting>
  <conditionalFormatting sqref="GC54:GC61">
    <cfRule type="expression" dxfId="1449" priority="1066">
      <formula>#REF!=3</formula>
    </cfRule>
    <cfRule type="expression" dxfId="1448" priority="1067">
      <formula>#REF!=2</formula>
    </cfRule>
    <cfRule type="expression" dxfId="1447" priority="1068">
      <formula>#REF!=1</formula>
    </cfRule>
  </conditionalFormatting>
  <conditionalFormatting sqref="GC42:GC43">
    <cfRule type="expression" dxfId="1446" priority="1063">
      <formula>$A18=3</formula>
    </cfRule>
    <cfRule type="expression" dxfId="1445" priority="1064">
      <formula>$A18=2</formula>
    </cfRule>
    <cfRule type="expression" dxfId="1444" priority="1065">
      <formula>$A18=1</formula>
    </cfRule>
  </conditionalFormatting>
  <conditionalFormatting sqref="GC351:GC65434">
    <cfRule type="expression" dxfId="1443" priority="1060">
      <formula>$A157=3</formula>
    </cfRule>
    <cfRule type="expression" dxfId="1442" priority="1061">
      <formula>$A157=2</formula>
    </cfRule>
    <cfRule type="expression" dxfId="1441" priority="1062">
      <formula>$A157=1</formula>
    </cfRule>
  </conditionalFormatting>
  <conditionalFormatting sqref="GC61 GC59">
    <cfRule type="expression" dxfId="1440" priority="1057">
      <formula>#REF!=3</formula>
    </cfRule>
    <cfRule type="expression" dxfId="1439" priority="1058">
      <formula>#REF!=2</formula>
    </cfRule>
    <cfRule type="expression" dxfId="1438" priority="1059">
      <formula>#REF!=1</formula>
    </cfRule>
  </conditionalFormatting>
  <conditionalFormatting sqref="GC41">
    <cfRule type="expression" dxfId="1437" priority="1054">
      <formula>$A17=3</formula>
    </cfRule>
    <cfRule type="expression" dxfId="1436" priority="1055">
      <formula>$A17=2</formula>
    </cfRule>
    <cfRule type="expression" dxfId="1435" priority="1056">
      <formula>$A17=1</formula>
    </cfRule>
  </conditionalFormatting>
  <conditionalFormatting sqref="GC58">
    <cfRule type="expression" dxfId="1434" priority="1051">
      <formula>$A38=3</formula>
    </cfRule>
    <cfRule type="expression" dxfId="1433" priority="1052">
      <formula>$A38=2</formula>
    </cfRule>
    <cfRule type="expression" dxfId="1432" priority="1053">
      <formula>$A38=1</formula>
    </cfRule>
  </conditionalFormatting>
  <conditionalFormatting sqref="GC57:GC58">
    <cfRule type="expression" dxfId="1431" priority="1048">
      <formula>$A33=3</formula>
    </cfRule>
    <cfRule type="expression" dxfId="1430" priority="1049">
      <formula>$A33=2</formula>
    </cfRule>
    <cfRule type="expression" dxfId="1429" priority="1050">
      <formula>$A33=1</formula>
    </cfRule>
  </conditionalFormatting>
  <conditionalFormatting sqref="GC371:GC65434">
    <cfRule type="expression" dxfId="1428" priority="1045">
      <formula>$A157=3</formula>
    </cfRule>
    <cfRule type="expression" dxfId="1427" priority="1046">
      <formula>$A157=2</formula>
    </cfRule>
    <cfRule type="expression" dxfId="1426" priority="1047">
      <formula>$A157=1</formula>
    </cfRule>
  </conditionalFormatting>
  <conditionalFormatting sqref="GC36 GC30:GC31 GC24:GC25 GC21 GC15 GC143:GC328 GC39:GC136">
    <cfRule type="expression" dxfId="1425" priority="1042">
      <formula>#REF!=3</formula>
    </cfRule>
    <cfRule type="expression" dxfId="1424" priority="1043">
      <formula>#REF!=2</formula>
    </cfRule>
    <cfRule type="expression" dxfId="1423" priority="1044">
      <formula>#REF!=1</formula>
    </cfRule>
  </conditionalFormatting>
  <conditionalFormatting sqref="GC338:GC65434">
    <cfRule type="expression" dxfId="1422" priority="1039">
      <formula>$A157=3</formula>
    </cfRule>
    <cfRule type="expression" dxfId="1421" priority="1040">
      <formula>$A157=2</formula>
    </cfRule>
    <cfRule type="expression" dxfId="1420" priority="1041">
      <formula>$A157=1</formula>
    </cfRule>
  </conditionalFormatting>
  <conditionalFormatting sqref="GC39:GC40 GC143:GC344 GC45:GC136">
    <cfRule type="expression" dxfId="1419" priority="1036">
      <formula>#REF!=3</formula>
    </cfRule>
    <cfRule type="expression" dxfId="1418" priority="1037">
      <formula>#REF!=2</formula>
    </cfRule>
    <cfRule type="expression" dxfId="1417" priority="1038">
      <formula>#REF!=1</formula>
    </cfRule>
  </conditionalFormatting>
  <conditionalFormatting sqref="GC354:GC65434">
    <cfRule type="expression" dxfId="1416" priority="1033">
      <formula>$A157=3</formula>
    </cfRule>
    <cfRule type="expression" dxfId="1415" priority="1034">
      <formula>$A157=2</formula>
    </cfRule>
    <cfRule type="expression" dxfId="1414" priority="1035">
      <formula>$A157=1</formula>
    </cfRule>
  </conditionalFormatting>
  <conditionalFormatting sqref="GC143:GC364 GC48:GC136">
    <cfRule type="expression" dxfId="1413" priority="1030">
      <formula>#REF!=3</formula>
    </cfRule>
    <cfRule type="expression" dxfId="1412" priority="1031">
      <formula>#REF!=2</formula>
    </cfRule>
    <cfRule type="expression" dxfId="1411" priority="1032">
      <formula>#REF!=1</formula>
    </cfRule>
  </conditionalFormatting>
  <conditionalFormatting sqref="GC335:GC65434">
    <cfRule type="expression" dxfId="1410" priority="1027">
      <formula>$A157=3</formula>
    </cfRule>
    <cfRule type="expression" dxfId="1409" priority="1028">
      <formula>$A157=2</formula>
    </cfRule>
    <cfRule type="expression" dxfId="1408" priority="1029">
      <formula>$A157=1</formula>
    </cfRule>
  </conditionalFormatting>
  <conditionalFormatting sqref="GC208:GC65434">
    <cfRule type="expression" dxfId="1407" priority="1024">
      <formula>$A157=3</formula>
    </cfRule>
    <cfRule type="expression" dxfId="1406" priority="1025">
      <formula>$A157=2</formula>
    </cfRule>
    <cfRule type="expression" dxfId="1405" priority="1026">
      <formula>$A157=1</formula>
    </cfRule>
  </conditionalFormatting>
  <conditionalFormatting sqref="GC118 GC47">
    <cfRule type="expression" dxfId="1404" priority="1021">
      <formula>#REF!=3</formula>
    </cfRule>
    <cfRule type="expression" dxfId="1403" priority="1022">
      <formula>#REF!=2</formula>
    </cfRule>
    <cfRule type="expression" dxfId="1402" priority="1023">
      <formula>#REF!=1</formula>
    </cfRule>
  </conditionalFormatting>
  <conditionalFormatting sqref="GC70">
    <cfRule type="expression" dxfId="1401" priority="1018">
      <formula>$A47=3</formula>
    </cfRule>
    <cfRule type="expression" dxfId="1400" priority="1019">
      <formula>$A47=2</formula>
    </cfRule>
    <cfRule type="expression" dxfId="1399" priority="1020">
      <formula>$A47=1</formula>
    </cfRule>
  </conditionalFormatting>
  <conditionalFormatting sqref="GC63:GC64">
    <cfRule type="expression" dxfId="1398" priority="1015">
      <formula>$A47=3</formula>
    </cfRule>
    <cfRule type="expression" dxfId="1397" priority="1016">
      <formula>$A47=2</formula>
    </cfRule>
    <cfRule type="expression" dxfId="1396" priority="1017">
      <formula>$A47=1</formula>
    </cfRule>
  </conditionalFormatting>
  <conditionalFormatting sqref="GC73">
    <cfRule type="expression" dxfId="1395" priority="1012">
      <formula>$A50=3</formula>
    </cfRule>
    <cfRule type="expression" dxfId="1394" priority="1013">
      <formula>$A50=2</formula>
    </cfRule>
    <cfRule type="expression" dxfId="1393" priority="1014">
      <formula>$A50=1</formula>
    </cfRule>
  </conditionalFormatting>
  <conditionalFormatting sqref="GC74">
    <cfRule type="expression" dxfId="1392" priority="1009">
      <formula>$A50=3</formula>
    </cfRule>
    <cfRule type="expression" dxfId="1391" priority="1010">
      <formula>$A50=2</formula>
    </cfRule>
    <cfRule type="expression" dxfId="1390" priority="1011">
      <formula>$A50=1</formula>
    </cfRule>
  </conditionalFormatting>
  <conditionalFormatting sqref="GC65">
    <cfRule type="expression" dxfId="1389" priority="1006">
      <formula>$A50=3</formula>
    </cfRule>
    <cfRule type="expression" dxfId="1388" priority="1007">
      <formula>$A50=2</formula>
    </cfRule>
    <cfRule type="expression" dxfId="1387" priority="1008">
      <formula>$A50=1</formula>
    </cfRule>
  </conditionalFormatting>
  <conditionalFormatting sqref="GC75:GC76">
    <cfRule type="expression" dxfId="1386" priority="1003">
      <formula>$A51=3</formula>
    </cfRule>
    <cfRule type="expression" dxfId="1385" priority="1004">
      <formula>$A51=2</formula>
    </cfRule>
    <cfRule type="expression" dxfId="1384" priority="1005">
      <formula>$A51=1</formula>
    </cfRule>
  </conditionalFormatting>
  <conditionalFormatting sqref="GC78">
    <cfRule type="expression" dxfId="1383" priority="1000">
      <formula>$A56=3</formula>
    </cfRule>
    <cfRule type="expression" dxfId="1382" priority="1001">
      <formula>$A56=2</formula>
    </cfRule>
    <cfRule type="expression" dxfId="1381" priority="1002">
      <formula>$A56=1</formula>
    </cfRule>
  </conditionalFormatting>
  <conditionalFormatting sqref="GC71">
    <cfRule type="expression" dxfId="1380" priority="997">
      <formula>$A59=3</formula>
    </cfRule>
    <cfRule type="expression" dxfId="1379" priority="998">
      <formula>$A59=2</formula>
    </cfRule>
    <cfRule type="expression" dxfId="1378" priority="999">
      <formula>$A59=1</formula>
    </cfRule>
  </conditionalFormatting>
  <conditionalFormatting sqref="GC84:GC85">
    <cfRule type="expression" dxfId="1377" priority="994">
      <formula>$A68=3</formula>
    </cfRule>
    <cfRule type="expression" dxfId="1376" priority="995">
      <formula>$A68=2</formula>
    </cfRule>
    <cfRule type="expression" dxfId="1375" priority="996">
      <formula>$A68=1</formula>
    </cfRule>
  </conditionalFormatting>
  <conditionalFormatting sqref="GC91">
    <cfRule type="expression" dxfId="1374" priority="991">
      <formula>$A83=3</formula>
    </cfRule>
    <cfRule type="expression" dxfId="1373" priority="992">
      <formula>$A83=2</formula>
    </cfRule>
    <cfRule type="expression" dxfId="1372" priority="993">
      <formula>$A83=1</formula>
    </cfRule>
  </conditionalFormatting>
  <conditionalFormatting sqref="GC87">
    <cfRule type="expression" dxfId="1371" priority="988">
      <formula>$A74=3</formula>
    </cfRule>
    <cfRule type="expression" dxfId="1370" priority="989">
      <formula>$A74=2</formula>
    </cfRule>
    <cfRule type="expression" dxfId="1369" priority="990">
      <formula>$A74=1</formula>
    </cfRule>
  </conditionalFormatting>
  <conditionalFormatting sqref="GC84:GC85">
    <cfRule type="expression" dxfId="1368" priority="985">
      <formula>$A77=3</formula>
    </cfRule>
    <cfRule type="expression" dxfId="1367" priority="986">
      <formula>$A77=2</formula>
    </cfRule>
    <cfRule type="expression" dxfId="1366" priority="987">
      <formula>$A77=1</formula>
    </cfRule>
  </conditionalFormatting>
  <conditionalFormatting sqref="GC94 GC91:GC92 GC114">
    <cfRule type="expression" dxfId="1365" priority="982">
      <formula>#REF!=3</formula>
    </cfRule>
    <cfRule type="expression" dxfId="1364" priority="983">
      <formula>#REF!=2</formula>
    </cfRule>
    <cfRule type="expression" dxfId="1363" priority="984">
      <formula>#REF!=1</formula>
    </cfRule>
  </conditionalFormatting>
  <conditionalFormatting sqref="GC97">
    <cfRule type="expression" dxfId="1362" priority="979">
      <formula>$A80=3</formula>
    </cfRule>
    <cfRule type="expression" dxfId="1361" priority="980">
      <formula>$A80=2</formula>
    </cfRule>
    <cfRule type="expression" dxfId="1360" priority="981">
      <formula>$A80=1</formula>
    </cfRule>
  </conditionalFormatting>
  <conditionalFormatting sqref="GC96">
    <cfRule type="expression" dxfId="1359" priority="976">
      <formula>$A83=3</formula>
    </cfRule>
    <cfRule type="expression" dxfId="1358" priority="977">
      <formula>$A83=2</formula>
    </cfRule>
    <cfRule type="expression" dxfId="1357" priority="978">
      <formula>$A83=1</formula>
    </cfRule>
  </conditionalFormatting>
  <conditionalFormatting sqref="GC104">
    <cfRule type="expression" dxfId="1356" priority="973">
      <formula>$A89=3</formula>
    </cfRule>
    <cfRule type="expression" dxfId="1355" priority="974">
      <formula>$A89=2</formula>
    </cfRule>
    <cfRule type="expression" dxfId="1354" priority="975">
      <formula>$A89=1</formula>
    </cfRule>
  </conditionalFormatting>
  <conditionalFormatting sqref="GC103">
    <cfRule type="expression" dxfId="1353" priority="970">
      <formula>$A89=3</formula>
    </cfRule>
    <cfRule type="expression" dxfId="1352" priority="971">
      <formula>$A89=2</formula>
    </cfRule>
    <cfRule type="expression" dxfId="1351" priority="972">
      <formula>$A89=1</formula>
    </cfRule>
  </conditionalFormatting>
  <conditionalFormatting sqref="GC136 GC108 GC119:GC121 GC143:GC145">
    <cfRule type="expression" dxfId="1350" priority="967">
      <formula>#REF!=3</formula>
    </cfRule>
    <cfRule type="expression" dxfId="1349" priority="968">
      <formula>#REF!=2</formula>
    </cfRule>
    <cfRule type="expression" dxfId="1348" priority="969">
      <formula>#REF!=1</formula>
    </cfRule>
  </conditionalFormatting>
  <conditionalFormatting sqref="GC59">
    <cfRule type="expression" dxfId="1347" priority="964">
      <formula>$A34=3</formula>
    </cfRule>
    <cfRule type="expression" dxfId="1346" priority="965">
      <formula>$A34=2</formula>
    </cfRule>
    <cfRule type="expression" dxfId="1345" priority="966">
      <formula>$A34=1</formula>
    </cfRule>
  </conditionalFormatting>
  <conditionalFormatting sqref="GC122">
    <cfRule type="expression" dxfId="1344" priority="961">
      <formula>$A100=3</formula>
    </cfRule>
    <cfRule type="expression" dxfId="1343" priority="962">
      <formula>$A100=2</formula>
    </cfRule>
    <cfRule type="expression" dxfId="1342" priority="963">
      <formula>$A100=1</formula>
    </cfRule>
  </conditionalFormatting>
  <conditionalFormatting sqref="GC131 GC134:GC136 GC121 GC109:GC115 GC40 GC143:GC145">
    <cfRule type="expression" dxfId="1341" priority="958">
      <formula>#REF!=3</formula>
    </cfRule>
    <cfRule type="expression" dxfId="1340" priority="959">
      <formula>#REF!=2</formula>
    </cfRule>
    <cfRule type="expression" dxfId="1339" priority="960">
      <formula>#REF!=1</formula>
    </cfRule>
  </conditionalFormatting>
  <conditionalFormatting sqref="GC311:GC65434">
    <cfRule type="expression" dxfId="1338" priority="955">
      <formula>$A157=3</formula>
    </cfRule>
    <cfRule type="expression" dxfId="1337" priority="956">
      <formula>$A157=2</formula>
    </cfRule>
    <cfRule type="expression" dxfId="1336" priority="957">
      <formula>$A157=1</formula>
    </cfRule>
  </conditionalFormatting>
  <conditionalFormatting sqref="GC130">
    <cfRule type="expression" dxfId="1335" priority="952">
      <formula>$A107=3</formula>
    </cfRule>
    <cfRule type="expression" dxfId="1334" priority="953">
      <formula>$A107=2</formula>
    </cfRule>
    <cfRule type="expression" dxfId="1333" priority="954">
      <formula>$A107=1</formula>
    </cfRule>
  </conditionalFormatting>
  <conditionalFormatting sqref="GC123:GC124">
    <cfRule type="expression" dxfId="1332" priority="949">
      <formula>$A107=3</formula>
    </cfRule>
    <cfRule type="expression" dxfId="1331" priority="950">
      <formula>$A107=2</formula>
    </cfRule>
    <cfRule type="expression" dxfId="1330" priority="951">
      <formula>$A107=1</formula>
    </cfRule>
  </conditionalFormatting>
  <conditionalFormatting sqref="GC314:GC65434">
    <cfRule type="expression" dxfId="1329" priority="946">
      <formula>$A157=3</formula>
    </cfRule>
    <cfRule type="expression" dxfId="1328" priority="947">
      <formula>$A157=2</formula>
    </cfRule>
    <cfRule type="expression" dxfId="1327" priority="948">
      <formula>$A157=1</formula>
    </cfRule>
  </conditionalFormatting>
  <conditionalFormatting sqref="GC146">
    <cfRule type="expression" dxfId="1326" priority="943">
      <formula>$A122=3</formula>
    </cfRule>
    <cfRule type="expression" dxfId="1325" priority="944">
      <formula>$A122=2</formula>
    </cfRule>
    <cfRule type="expression" dxfId="1324" priority="945">
      <formula>$A122=1</formula>
    </cfRule>
  </conditionalFormatting>
  <conditionalFormatting sqref="GC148">
    <cfRule type="expression" dxfId="1323" priority="940">
      <formula>$A122=3</formula>
    </cfRule>
    <cfRule type="expression" dxfId="1322" priority="941">
      <formula>$A122=2</formula>
    </cfRule>
    <cfRule type="expression" dxfId="1321" priority="942">
      <formula>$A122=1</formula>
    </cfRule>
  </conditionalFormatting>
  <conditionalFormatting sqref="GC154">
    <cfRule type="expression" dxfId="1320" priority="937">
      <formula>$A131=3</formula>
    </cfRule>
    <cfRule type="expression" dxfId="1319" priority="938">
      <formula>$A131=2</formula>
    </cfRule>
    <cfRule type="expression" dxfId="1318" priority="939">
      <formula>$A131=1</formula>
    </cfRule>
  </conditionalFormatting>
  <conditionalFormatting sqref="GC290:GC65434">
    <cfRule type="expression" dxfId="1317" priority="931">
      <formula>$A157=3</formula>
    </cfRule>
    <cfRule type="expression" dxfId="1316" priority="932">
      <formula>$A157=2</formula>
    </cfRule>
    <cfRule type="expression" dxfId="1315" priority="933">
      <formula>$A157=1</formula>
    </cfRule>
  </conditionalFormatting>
  <conditionalFormatting sqref="GC293:GC65434">
    <cfRule type="expression" dxfId="1314" priority="925">
      <formula>$A157=3</formula>
    </cfRule>
    <cfRule type="expression" dxfId="1313" priority="926">
      <formula>$A157=2</formula>
    </cfRule>
    <cfRule type="expression" dxfId="1312" priority="927">
      <formula>$A157=1</formula>
    </cfRule>
  </conditionalFormatting>
  <conditionalFormatting sqref="GC276:GC65434">
    <cfRule type="expression" dxfId="1311" priority="922">
      <formula>$A157=3</formula>
    </cfRule>
    <cfRule type="expression" dxfId="1310" priority="923">
      <formula>$A157=2</formula>
    </cfRule>
    <cfRule type="expression" dxfId="1309" priority="924">
      <formula>$A157=1</formula>
    </cfRule>
  </conditionalFormatting>
  <conditionalFormatting sqref="GC151">
    <cfRule type="expression" dxfId="1308" priority="919">
      <formula>#REF!=3</formula>
    </cfRule>
    <cfRule type="expression" dxfId="1307" priority="920">
      <formula>#REF!=2</formula>
    </cfRule>
    <cfRule type="expression" dxfId="1306" priority="921">
      <formula>#REF!=1</formula>
    </cfRule>
  </conditionalFormatting>
  <conditionalFormatting sqref="GC273:GC65434">
    <cfRule type="expression" dxfId="1305" priority="916">
      <formula>$A157=3</formula>
    </cfRule>
    <cfRule type="expression" dxfId="1304" priority="917">
      <formula>$A157=2</formula>
    </cfRule>
    <cfRule type="expression" dxfId="1303" priority="918">
      <formula>$A157=1</formula>
    </cfRule>
  </conditionalFormatting>
  <conditionalFormatting sqref="GC242:GC65434">
    <cfRule type="expression" dxfId="1302" priority="913">
      <formula>$A157=3</formula>
    </cfRule>
    <cfRule type="expression" dxfId="1301" priority="914">
      <formula>$A157=2</formula>
    </cfRule>
    <cfRule type="expression" dxfId="1300" priority="915">
      <formula>$A157=1</formula>
    </cfRule>
  </conditionalFormatting>
  <conditionalFormatting sqref="GC239:GC65434">
    <cfRule type="expression" dxfId="1299" priority="910">
      <formula>$A157=3</formula>
    </cfRule>
    <cfRule type="expression" dxfId="1298" priority="911">
      <formula>$A157=2</formula>
    </cfRule>
    <cfRule type="expression" dxfId="1297" priority="912">
      <formula>$A157=1</formula>
    </cfRule>
  </conditionalFormatting>
  <conditionalFormatting sqref="GC151:GC156 GC71">
    <cfRule type="expression" dxfId="1296" priority="907">
      <formula>#REF!=3</formula>
    </cfRule>
    <cfRule type="expression" dxfId="1295" priority="908">
      <formula>#REF!=2</formula>
    </cfRule>
    <cfRule type="expression" dxfId="1294" priority="909">
      <formula>#REF!=1</formula>
    </cfRule>
  </conditionalFormatting>
  <conditionalFormatting sqref="GC225:GC65434">
    <cfRule type="expression" dxfId="1293" priority="904">
      <formula>$A157=3</formula>
    </cfRule>
    <cfRule type="expression" dxfId="1292" priority="905">
      <formula>$A157=2</formula>
    </cfRule>
    <cfRule type="expression" dxfId="1291" priority="906">
      <formula>$A157=1</formula>
    </cfRule>
  </conditionalFormatting>
  <conditionalFormatting sqref="GC228:GC65434">
    <cfRule type="expression" dxfId="1290" priority="901">
      <formula>$A157=3</formula>
    </cfRule>
    <cfRule type="expression" dxfId="1289" priority="902">
      <formula>$A157=2</formula>
    </cfRule>
    <cfRule type="expression" dxfId="1288" priority="903">
      <formula>$A157=1</formula>
    </cfRule>
  </conditionalFormatting>
  <conditionalFormatting sqref="R87:S88">
    <cfRule type="expression" dxfId="1287" priority="898">
      <formula>$A87=3</formula>
    </cfRule>
    <cfRule type="expression" dxfId="1286" priority="899">
      <formula>$A87=2</formula>
    </cfRule>
    <cfRule type="expression" dxfId="1285" priority="900">
      <formula>$A87=1</formula>
    </cfRule>
  </conditionalFormatting>
  <conditionalFormatting sqref="GC147 GC132 GC134:GC136 GC130 GC119:GC120 GC117 GC104:GC107 GC88:GC89 GC96:GC102 GC37:GC38 GC32 GC23 GC14 GC12 GC17:GC18 GC74:GC75 GC53:GC56 GC21 GC26:GC30 GC35 GC50 GC41:GC48 GC58:GC66 GC69:GC72 GC122:GC123 GC125:GC128 GC86 GC149:GC155 GC77:GC84">
    <cfRule type="expression" dxfId="1284" priority="895">
      <formula>#REF!=3</formula>
    </cfRule>
    <cfRule type="expression" dxfId="1283" priority="896">
      <formula>#REF!=2</formula>
    </cfRule>
    <cfRule type="expression" dxfId="1282" priority="897">
      <formula>#REF!=1</formula>
    </cfRule>
  </conditionalFormatting>
  <conditionalFormatting sqref="GC67">
    <cfRule type="expression" dxfId="1281" priority="892">
      <formula>$A41=3</formula>
    </cfRule>
    <cfRule type="expression" dxfId="1280" priority="893">
      <formula>$A41=2</formula>
    </cfRule>
    <cfRule type="expression" dxfId="1279" priority="894">
      <formula>$A41=1</formula>
    </cfRule>
  </conditionalFormatting>
  <conditionalFormatting sqref="GC149:GC151 GC81 GC116 GC119 GC77 GC74 GC71 GC62 GC53 GC47 GC35">
    <cfRule type="expression" dxfId="1278" priority="889">
      <formula>#REF!=3</formula>
    </cfRule>
    <cfRule type="expression" dxfId="1277" priority="890">
      <formula>#REF!=2</formula>
    </cfRule>
    <cfRule type="expression" dxfId="1276" priority="891">
      <formula>#REF!=1</formula>
    </cfRule>
  </conditionalFormatting>
  <conditionalFormatting sqref="GC152">
    <cfRule type="expression" dxfId="1275" priority="886">
      <formula>#REF!=3</formula>
    </cfRule>
    <cfRule type="expression" dxfId="1274" priority="887">
      <formula>#REF!=2</formula>
    </cfRule>
    <cfRule type="expression" dxfId="1273" priority="888">
      <formula>#REF!=1</formula>
    </cfRule>
  </conditionalFormatting>
  <conditionalFormatting sqref="GC152">
    <cfRule type="expression" dxfId="1272" priority="883">
      <formula>$A147=3</formula>
    </cfRule>
    <cfRule type="expression" dxfId="1271" priority="884">
      <formula>$A147=2</formula>
    </cfRule>
    <cfRule type="expression" dxfId="1270" priority="885">
      <formula>$A147=1</formula>
    </cfRule>
  </conditionalFormatting>
  <conditionalFormatting sqref="O87:R88">
    <cfRule type="expression" dxfId="1269" priority="877">
      <formula>$A87=3</formula>
    </cfRule>
    <cfRule type="expression" dxfId="1268" priority="878">
      <formula>$A87=2</formula>
    </cfRule>
    <cfRule type="expression" dxfId="1267" priority="879">
      <formula>$A87=1</formula>
    </cfRule>
  </conditionalFormatting>
  <conditionalFormatting sqref="GC151">
    <cfRule type="expression" dxfId="1266" priority="868">
      <formula>#REF!=3</formula>
    </cfRule>
    <cfRule type="expression" dxfId="1265" priority="869">
      <formula>#REF!=2</formula>
    </cfRule>
    <cfRule type="expression" dxfId="1264" priority="870">
      <formula>#REF!=1</formula>
    </cfRule>
  </conditionalFormatting>
  <conditionalFormatting sqref="GC170">
    <cfRule type="expression" dxfId="1263" priority="850">
      <formula>#REF!=3</formula>
    </cfRule>
    <cfRule type="expression" dxfId="1262" priority="851">
      <formula>#REF!=2</formula>
    </cfRule>
    <cfRule type="expression" dxfId="1261" priority="852">
      <formula>#REF!=1</formula>
    </cfRule>
  </conditionalFormatting>
  <conditionalFormatting sqref="GC168">
    <cfRule type="expression" dxfId="1260" priority="847">
      <formula>#REF!=3</formula>
    </cfRule>
    <cfRule type="expression" dxfId="1259" priority="848">
      <formula>#REF!=2</formula>
    </cfRule>
    <cfRule type="expression" dxfId="1258" priority="849">
      <formula>#REF!=1</formula>
    </cfRule>
  </conditionalFormatting>
  <conditionalFormatting sqref="GC172">
    <cfRule type="expression" dxfId="1257" priority="844">
      <formula>#REF!=3</formula>
    </cfRule>
    <cfRule type="expression" dxfId="1256" priority="845">
      <formula>#REF!=2</formula>
    </cfRule>
    <cfRule type="expression" dxfId="1255" priority="846">
      <formula>#REF!=1</formula>
    </cfRule>
  </conditionalFormatting>
  <conditionalFormatting sqref="GC184">
    <cfRule type="expression" dxfId="1254" priority="841">
      <formula>#REF!=3</formula>
    </cfRule>
    <cfRule type="expression" dxfId="1253" priority="842">
      <formula>#REF!=2</formula>
    </cfRule>
    <cfRule type="expression" dxfId="1252" priority="843">
      <formula>#REF!=1</formula>
    </cfRule>
  </conditionalFormatting>
  <conditionalFormatting sqref="GC181">
    <cfRule type="expression" dxfId="1251" priority="838">
      <formula>#REF!=3</formula>
    </cfRule>
    <cfRule type="expression" dxfId="1250" priority="839">
      <formula>#REF!=2</formula>
    </cfRule>
    <cfRule type="expression" dxfId="1249" priority="840">
      <formula>#REF!=1</formula>
    </cfRule>
  </conditionalFormatting>
  <conditionalFormatting sqref="GC199">
    <cfRule type="expression" dxfId="1248" priority="835">
      <formula>#REF!=3</formula>
    </cfRule>
    <cfRule type="expression" dxfId="1247" priority="836">
      <formula>#REF!=2</formula>
    </cfRule>
    <cfRule type="expression" dxfId="1246" priority="837">
      <formula>#REF!=1</formula>
    </cfRule>
  </conditionalFormatting>
  <conditionalFormatting sqref="GC345">
    <cfRule type="expression" dxfId="1245" priority="832">
      <formula>#REF!=3</formula>
    </cfRule>
    <cfRule type="expression" dxfId="1244" priority="833">
      <formula>#REF!=2</formula>
    </cfRule>
    <cfRule type="expression" dxfId="1243" priority="834">
      <formula>#REF!=1</formula>
    </cfRule>
  </conditionalFormatting>
  <conditionalFormatting sqref="GC365">
    <cfRule type="expression" dxfId="1242" priority="829">
      <formula>#REF!=3</formula>
    </cfRule>
    <cfRule type="expression" dxfId="1241" priority="830">
      <formula>#REF!=2</formula>
    </cfRule>
    <cfRule type="expression" dxfId="1240" priority="831">
      <formula>#REF!=1</formula>
    </cfRule>
  </conditionalFormatting>
  <conditionalFormatting sqref="GC332">
    <cfRule type="expression" dxfId="1239" priority="826">
      <formula>#REF!=3</formula>
    </cfRule>
    <cfRule type="expression" dxfId="1238" priority="827">
      <formula>#REF!=2</formula>
    </cfRule>
    <cfRule type="expression" dxfId="1237" priority="828">
      <formula>#REF!=1</formula>
    </cfRule>
  </conditionalFormatting>
  <conditionalFormatting sqref="GC348">
    <cfRule type="expression" dxfId="1236" priority="823">
      <formula>#REF!=3</formula>
    </cfRule>
    <cfRule type="expression" dxfId="1235" priority="824">
      <formula>#REF!=2</formula>
    </cfRule>
    <cfRule type="expression" dxfId="1234" priority="825">
      <formula>#REF!=1</formula>
    </cfRule>
  </conditionalFormatting>
  <conditionalFormatting sqref="GC329">
    <cfRule type="expression" dxfId="1233" priority="820">
      <formula>#REF!=3</formula>
    </cfRule>
    <cfRule type="expression" dxfId="1232" priority="821">
      <formula>#REF!=2</formula>
    </cfRule>
    <cfRule type="expression" dxfId="1231" priority="822">
      <formula>#REF!=1</formula>
    </cfRule>
  </conditionalFormatting>
  <conditionalFormatting sqref="GC202">
    <cfRule type="expression" dxfId="1230" priority="817">
      <formula>#REF!=3</formula>
    </cfRule>
    <cfRule type="expression" dxfId="1229" priority="818">
      <formula>#REF!=2</formula>
    </cfRule>
    <cfRule type="expression" dxfId="1228" priority="819">
      <formula>#REF!=1</formula>
    </cfRule>
  </conditionalFormatting>
  <conditionalFormatting sqref="GC305">
    <cfRule type="expression" dxfId="1227" priority="814">
      <formula>#REF!=3</formula>
    </cfRule>
    <cfRule type="expression" dxfId="1226" priority="815">
      <formula>#REF!=2</formula>
    </cfRule>
    <cfRule type="expression" dxfId="1225" priority="816">
      <formula>#REF!=1</formula>
    </cfRule>
  </conditionalFormatting>
  <conditionalFormatting sqref="GC308">
    <cfRule type="expression" dxfId="1224" priority="811">
      <formula>#REF!=3</formula>
    </cfRule>
    <cfRule type="expression" dxfId="1223" priority="812">
      <formula>#REF!=2</formula>
    </cfRule>
    <cfRule type="expression" dxfId="1222" priority="813">
      <formula>#REF!=1</formula>
    </cfRule>
  </conditionalFormatting>
  <conditionalFormatting sqref="GC284">
    <cfRule type="expression" dxfId="1221" priority="808">
      <formula>#REF!=3</formula>
    </cfRule>
    <cfRule type="expression" dxfId="1220" priority="809">
      <formula>#REF!=2</formula>
    </cfRule>
    <cfRule type="expression" dxfId="1219" priority="810">
      <formula>#REF!=1</formula>
    </cfRule>
  </conditionalFormatting>
  <conditionalFormatting sqref="GC287">
    <cfRule type="expression" dxfId="1218" priority="805">
      <formula>#REF!=3</formula>
    </cfRule>
    <cfRule type="expression" dxfId="1217" priority="806">
      <formula>#REF!=2</formula>
    </cfRule>
    <cfRule type="expression" dxfId="1216" priority="807">
      <formula>#REF!=1</formula>
    </cfRule>
  </conditionalFormatting>
  <conditionalFormatting sqref="GC270">
    <cfRule type="expression" dxfId="1215" priority="802">
      <formula>#REF!=3</formula>
    </cfRule>
    <cfRule type="expression" dxfId="1214" priority="803">
      <formula>#REF!=2</formula>
    </cfRule>
    <cfRule type="expression" dxfId="1213" priority="804">
      <formula>#REF!=1</formula>
    </cfRule>
  </conditionalFormatting>
  <conditionalFormatting sqref="GC267">
    <cfRule type="expression" dxfId="1212" priority="799">
      <formula>#REF!=3</formula>
    </cfRule>
    <cfRule type="expression" dxfId="1211" priority="800">
      <formula>#REF!=2</formula>
    </cfRule>
    <cfRule type="expression" dxfId="1210" priority="801">
      <formula>#REF!=1</formula>
    </cfRule>
  </conditionalFormatting>
  <conditionalFormatting sqref="GC236">
    <cfRule type="expression" dxfId="1209" priority="796">
      <formula>#REF!=3</formula>
    </cfRule>
    <cfRule type="expression" dxfId="1208" priority="797">
      <formula>#REF!=2</formula>
    </cfRule>
    <cfRule type="expression" dxfId="1207" priority="798">
      <formula>#REF!=1</formula>
    </cfRule>
  </conditionalFormatting>
  <conditionalFormatting sqref="GC233">
    <cfRule type="expression" dxfId="1206" priority="793">
      <formula>#REF!=3</formula>
    </cfRule>
    <cfRule type="expression" dxfId="1205" priority="794">
      <formula>#REF!=2</formula>
    </cfRule>
    <cfRule type="expression" dxfId="1204" priority="795">
      <formula>#REF!=1</formula>
    </cfRule>
  </conditionalFormatting>
  <conditionalFormatting sqref="GC219">
    <cfRule type="expression" dxfId="1203" priority="790">
      <formula>#REF!=3</formula>
    </cfRule>
    <cfRule type="expression" dxfId="1202" priority="791">
      <formula>#REF!=2</formula>
    </cfRule>
    <cfRule type="expression" dxfId="1201" priority="792">
      <formula>#REF!=1</formula>
    </cfRule>
  </conditionalFormatting>
  <conditionalFormatting sqref="GC222">
    <cfRule type="expression" dxfId="1200" priority="787">
      <formula>#REF!=3</formula>
    </cfRule>
    <cfRule type="expression" dxfId="1199" priority="788">
      <formula>#REF!=2</formula>
    </cfRule>
    <cfRule type="expression" dxfId="1198" priority="789">
      <formula>#REF!=1</formula>
    </cfRule>
  </conditionalFormatting>
  <conditionalFormatting sqref="GC111">
    <cfRule type="expression" dxfId="1197" priority="784">
      <formula>$A106=3</formula>
    </cfRule>
    <cfRule type="expression" dxfId="1196" priority="785">
      <formula>$A106=2</formula>
    </cfRule>
    <cfRule type="expression" dxfId="1195" priority="786">
      <formula>$A106=1</formula>
    </cfRule>
  </conditionalFormatting>
  <conditionalFormatting sqref="GC110">
    <cfRule type="expression" dxfId="1194" priority="781">
      <formula>$A104=3</formula>
    </cfRule>
    <cfRule type="expression" dxfId="1193" priority="782">
      <formula>$A104=2</formula>
    </cfRule>
    <cfRule type="expression" dxfId="1192" priority="783">
      <formula>$A104=1</formula>
    </cfRule>
  </conditionalFormatting>
  <conditionalFormatting sqref="GC110:GC111">
    <cfRule type="expression" dxfId="1191" priority="778">
      <formula>#REF!=3</formula>
    </cfRule>
    <cfRule type="expression" dxfId="1190" priority="779">
      <formula>#REF!=2</formula>
    </cfRule>
    <cfRule type="expression" dxfId="1189" priority="780">
      <formula>#REF!=1</formula>
    </cfRule>
  </conditionalFormatting>
  <conditionalFormatting sqref="GC134">
    <cfRule type="expression" dxfId="1188" priority="775">
      <formula>$A123=3</formula>
    </cfRule>
    <cfRule type="expression" dxfId="1187" priority="776">
      <formula>$A123=2</formula>
    </cfRule>
    <cfRule type="expression" dxfId="1186" priority="777">
      <formula>$A123=1</formula>
    </cfRule>
  </conditionalFormatting>
  <conditionalFormatting sqref="GC135:GC136">
    <cfRule type="expression" dxfId="1185" priority="772">
      <formula>#REF!=3</formula>
    </cfRule>
    <cfRule type="expression" dxfId="1184" priority="773">
      <formula>#REF!=2</formula>
    </cfRule>
    <cfRule type="expression" dxfId="1183" priority="774">
      <formula>#REF!=1</formula>
    </cfRule>
  </conditionalFormatting>
  <conditionalFormatting sqref="GC136">
    <cfRule type="expression" dxfId="1182" priority="769">
      <formula>$A128=3</formula>
    </cfRule>
    <cfRule type="expression" dxfId="1181" priority="770">
      <formula>$A128=2</formula>
    </cfRule>
    <cfRule type="expression" dxfId="1180" priority="771">
      <formula>$A128=1</formula>
    </cfRule>
  </conditionalFormatting>
  <conditionalFormatting sqref="T1">
    <cfRule type="expression" dxfId="1179" priority="766">
      <formula>$A1=3</formula>
    </cfRule>
    <cfRule type="expression" dxfId="1178" priority="767">
      <formula>$A1=2</formula>
    </cfRule>
    <cfRule type="expression" dxfId="1177" priority="768">
      <formula>$A1=1</formula>
    </cfRule>
  </conditionalFormatting>
  <conditionalFormatting sqref="C84:D85">
    <cfRule type="expression" dxfId="1176" priority="763">
      <formula>$A84=3</formula>
    </cfRule>
    <cfRule type="expression" dxfId="1175" priority="764">
      <formula>$A84=2</formula>
    </cfRule>
    <cfRule type="expression" dxfId="1174" priority="765">
      <formula>$A84=1</formula>
    </cfRule>
  </conditionalFormatting>
  <conditionalFormatting sqref="C87:D88">
    <cfRule type="expression" dxfId="1173" priority="760">
      <formula>$A87=3</formula>
    </cfRule>
    <cfRule type="expression" dxfId="1172" priority="761">
      <formula>$A87=2</formula>
    </cfRule>
    <cfRule type="expression" dxfId="1171" priority="762">
      <formula>$A87=1</formula>
    </cfRule>
  </conditionalFormatting>
  <conditionalFormatting sqref="C143:S145">
    <cfRule type="expression" dxfId="1170" priority="757">
      <formula>$A143=3</formula>
    </cfRule>
    <cfRule type="expression" dxfId="1169" priority="758">
      <formula>$A143=2</formula>
    </cfRule>
    <cfRule type="expression" dxfId="1168" priority="759">
      <formula>$A143=1</formula>
    </cfRule>
  </conditionalFormatting>
  <conditionalFormatting sqref="B102">
    <cfRule type="expression" dxfId="1167" priority="730">
      <formula>$A102=3</formula>
    </cfRule>
    <cfRule type="expression" dxfId="1166" priority="731">
      <formula>$A102=2</formula>
    </cfRule>
    <cfRule type="expression" dxfId="1165" priority="732">
      <formula>$A102=1</formula>
    </cfRule>
  </conditionalFormatting>
  <conditionalFormatting sqref="N143:N145">
    <cfRule type="expression" dxfId="1164" priority="727">
      <formula>$A143=3</formula>
    </cfRule>
    <cfRule type="expression" dxfId="1163" priority="728">
      <formula>$A143=2</formula>
    </cfRule>
    <cfRule type="expression" dxfId="1162" priority="729">
      <formula>$A143=1</formula>
    </cfRule>
  </conditionalFormatting>
  <conditionalFormatting sqref="C60:S61">
    <cfRule type="expression" dxfId="1161" priority="724">
      <formula>$A60=3</formula>
    </cfRule>
    <cfRule type="expression" dxfId="1160" priority="725">
      <formula>$A60=2</formula>
    </cfRule>
    <cfRule type="expression" dxfId="1159" priority="726">
      <formula>$A60=1</formula>
    </cfRule>
  </conditionalFormatting>
  <conditionalFormatting sqref="GC114:GC115">
    <cfRule type="expression" dxfId="1158" priority="718">
      <formula>$A111=3</formula>
    </cfRule>
    <cfRule type="expression" dxfId="1157" priority="719">
      <formula>$A111=2</formula>
    </cfRule>
    <cfRule type="expression" dxfId="1156" priority="720">
      <formula>$A111=1</formula>
    </cfRule>
  </conditionalFormatting>
  <conditionalFormatting sqref="GC113">
    <cfRule type="expression" dxfId="1155" priority="715">
      <formula>$A104=3</formula>
    </cfRule>
    <cfRule type="expression" dxfId="1154" priority="716">
      <formula>$A104=2</formula>
    </cfRule>
    <cfRule type="expression" dxfId="1153" priority="717">
      <formula>$A104=1</formula>
    </cfRule>
  </conditionalFormatting>
  <conditionalFormatting sqref="GC113">
    <cfRule type="expression" dxfId="1152" priority="712">
      <formula>#REF!=3</formula>
    </cfRule>
    <cfRule type="expression" dxfId="1151" priority="713">
      <formula>#REF!=2</formula>
    </cfRule>
    <cfRule type="expression" dxfId="1150" priority="714">
      <formula>#REF!=1</formula>
    </cfRule>
  </conditionalFormatting>
  <conditionalFormatting sqref="GC114:GC115">
    <cfRule type="expression" dxfId="1149" priority="709">
      <formula>$A100=3</formula>
    </cfRule>
    <cfRule type="expression" dxfId="1148" priority="710">
      <formula>$A100=2</formula>
    </cfRule>
    <cfRule type="expression" dxfId="1147" priority="711">
      <formula>$A100=1</formula>
    </cfRule>
  </conditionalFormatting>
  <conditionalFormatting sqref="GC113">
    <cfRule type="expression" dxfId="1146" priority="706">
      <formula>$A102=3</formula>
    </cfRule>
    <cfRule type="expression" dxfId="1145" priority="707">
      <formula>$A102=2</formula>
    </cfRule>
    <cfRule type="expression" dxfId="1144" priority="708">
      <formula>$A102=1</formula>
    </cfRule>
  </conditionalFormatting>
  <conditionalFormatting sqref="GC113">
    <cfRule type="expression" dxfId="1143" priority="703">
      <formula>$A100=3</formula>
    </cfRule>
    <cfRule type="expression" dxfId="1142" priority="704">
      <formula>$A100=2</formula>
    </cfRule>
    <cfRule type="expression" dxfId="1141" priority="705">
      <formula>$A100=1</formula>
    </cfRule>
  </conditionalFormatting>
  <conditionalFormatting sqref="GC149:GC150">
    <cfRule type="expression" dxfId="1140" priority="634">
      <formula>#REF!=3</formula>
    </cfRule>
    <cfRule type="expression" dxfId="1139" priority="635">
      <formula>#REF!=2</formula>
    </cfRule>
    <cfRule type="expression" dxfId="1138" priority="636">
      <formula>#REF!=1</formula>
    </cfRule>
  </conditionalFormatting>
  <conditionalFormatting sqref="GC150:GC151">
    <cfRule type="expression" dxfId="1137" priority="631">
      <formula>#REF!=3</formula>
    </cfRule>
    <cfRule type="expression" dxfId="1136" priority="632">
      <formula>#REF!=2</formula>
    </cfRule>
    <cfRule type="expression" dxfId="1135" priority="633">
      <formula>#REF!=1</formula>
    </cfRule>
  </conditionalFormatting>
  <conditionalFormatting sqref="GC147:GC148">
    <cfRule type="expression" dxfId="1134" priority="628">
      <formula>#REF!=3</formula>
    </cfRule>
    <cfRule type="expression" dxfId="1133" priority="629">
      <formula>#REF!=2</formula>
    </cfRule>
    <cfRule type="expression" dxfId="1132" priority="630">
      <formula>#REF!=1</formula>
    </cfRule>
  </conditionalFormatting>
  <conditionalFormatting sqref="GC136 GC143:GC145">
    <cfRule type="expression" dxfId="1131" priority="625">
      <formula>#REF!=3</formula>
    </cfRule>
    <cfRule type="expression" dxfId="1130" priority="626">
      <formula>#REF!=2</formula>
    </cfRule>
    <cfRule type="expression" dxfId="1129" priority="627">
      <formula>#REF!=1</formula>
    </cfRule>
  </conditionalFormatting>
  <conditionalFormatting sqref="GC134:GC135 GC131">
    <cfRule type="expression" dxfId="1128" priority="622">
      <formula>#REF!=3</formula>
    </cfRule>
    <cfRule type="expression" dxfId="1127" priority="623">
      <formula>#REF!=2</formula>
    </cfRule>
    <cfRule type="expression" dxfId="1126" priority="624">
      <formula>#REF!=1</formula>
    </cfRule>
  </conditionalFormatting>
  <conditionalFormatting sqref="GC152:GC154">
    <cfRule type="expression" dxfId="1125" priority="619">
      <formula>#REF!=3</formula>
    </cfRule>
    <cfRule type="expression" dxfId="1124" priority="620">
      <formula>#REF!=2</formula>
    </cfRule>
    <cfRule type="expression" dxfId="1123" priority="621">
      <formula>#REF!=1</formula>
    </cfRule>
  </conditionalFormatting>
  <conditionalFormatting sqref="GC146">
    <cfRule type="expression" dxfId="1122" priority="616">
      <formula>#REF!=3</formula>
    </cfRule>
    <cfRule type="expression" dxfId="1121" priority="617">
      <formula>#REF!=2</formula>
    </cfRule>
    <cfRule type="expression" dxfId="1120" priority="618">
      <formula>#REF!=1</formula>
    </cfRule>
  </conditionalFormatting>
  <conditionalFormatting sqref="GC147:GC148">
    <cfRule type="expression" dxfId="1119" priority="610">
      <formula>#REF!=3</formula>
    </cfRule>
    <cfRule type="expression" dxfId="1118" priority="611">
      <formula>#REF!=2</formula>
    </cfRule>
    <cfRule type="expression" dxfId="1117" priority="612">
      <formula>#REF!=1</formula>
    </cfRule>
  </conditionalFormatting>
  <conditionalFormatting sqref="GC143:GC145">
    <cfRule type="expression" dxfId="1116" priority="604">
      <formula>#REF!=3</formula>
    </cfRule>
    <cfRule type="expression" dxfId="1115" priority="605">
      <formula>#REF!=2</formula>
    </cfRule>
    <cfRule type="expression" dxfId="1114" priority="606">
      <formula>#REF!=1</formula>
    </cfRule>
  </conditionalFormatting>
  <conditionalFormatting sqref="GC146:GC148">
    <cfRule type="expression" dxfId="1113" priority="598">
      <formula>#REF!=3</formula>
    </cfRule>
    <cfRule type="expression" dxfId="1112" priority="599">
      <formula>#REF!=2</formula>
    </cfRule>
    <cfRule type="expression" dxfId="1111" priority="600">
      <formula>#REF!=1</formula>
    </cfRule>
  </conditionalFormatting>
  <conditionalFormatting sqref="GC144">
    <cfRule type="expression" dxfId="1110" priority="508">
      <formula>$A134=3</formula>
    </cfRule>
    <cfRule type="expression" dxfId="1109" priority="509">
      <formula>$A134=2</formula>
    </cfRule>
    <cfRule type="expression" dxfId="1108" priority="510">
      <formula>$A134=1</formula>
    </cfRule>
  </conditionalFormatting>
  <conditionalFormatting sqref="GC145">
    <cfRule type="expression" dxfId="1107" priority="505">
      <formula>$A143=3</formula>
    </cfRule>
    <cfRule type="expression" dxfId="1106" priority="506">
      <formula>$A143=2</formula>
    </cfRule>
    <cfRule type="expression" dxfId="1105" priority="507">
      <formula>$A143=1</formula>
    </cfRule>
  </conditionalFormatting>
  <conditionalFormatting sqref="GC145">
    <cfRule type="expression" dxfId="1104" priority="502">
      <formula>$A126=3</formula>
    </cfRule>
    <cfRule type="expression" dxfId="1103" priority="503">
      <formula>$A126=2</formula>
    </cfRule>
    <cfRule type="expression" dxfId="1102" priority="504">
      <formula>$A126=1</formula>
    </cfRule>
  </conditionalFormatting>
  <conditionalFormatting sqref="GC145">
    <cfRule type="expression" dxfId="1101" priority="499">
      <formula>#REF!=3</formula>
    </cfRule>
    <cfRule type="expression" dxfId="1100" priority="500">
      <formula>#REF!=2</formula>
    </cfRule>
    <cfRule type="expression" dxfId="1099" priority="501">
      <formula>#REF!=1</formula>
    </cfRule>
  </conditionalFormatting>
  <conditionalFormatting sqref="GC143">
    <cfRule type="expression" dxfId="1098" priority="496">
      <formula>$A119=3</formula>
    </cfRule>
    <cfRule type="expression" dxfId="1097" priority="497">
      <formula>$A119=2</formula>
    </cfRule>
    <cfRule type="expression" dxfId="1096" priority="498">
      <formula>$A119=1</formula>
    </cfRule>
  </conditionalFormatting>
  <conditionalFormatting sqref="GC145">
    <cfRule type="expression" dxfId="1095" priority="493">
      <formula>$A119=3</formula>
    </cfRule>
    <cfRule type="expression" dxfId="1094" priority="494">
      <formula>$A119=2</formula>
    </cfRule>
    <cfRule type="expression" dxfId="1093" priority="495">
      <formula>$A119=1</formula>
    </cfRule>
  </conditionalFormatting>
  <conditionalFormatting sqref="GC144">
    <cfRule type="expression" dxfId="1092" priority="490">
      <formula>#REF!=3</formula>
    </cfRule>
    <cfRule type="expression" dxfId="1091" priority="491">
      <formula>#REF!=2</formula>
    </cfRule>
    <cfRule type="expression" dxfId="1090" priority="492">
      <formula>#REF!=1</formula>
    </cfRule>
  </conditionalFormatting>
  <conditionalFormatting sqref="GC144:GC145">
    <cfRule type="expression" dxfId="1089" priority="487">
      <formula>#REF!=3</formula>
    </cfRule>
    <cfRule type="expression" dxfId="1088" priority="488">
      <formula>#REF!=2</formula>
    </cfRule>
    <cfRule type="expression" dxfId="1087" priority="489">
      <formula>#REF!=1</formula>
    </cfRule>
  </conditionalFormatting>
  <conditionalFormatting sqref="GC143">
    <cfRule type="expression" dxfId="1086" priority="484">
      <formula>#REF!=3</formula>
    </cfRule>
    <cfRule type="expression" dxfId="1085" priority="485">
      <formula>#REF!=2</formula>
    </cfRule>
    <cfRule type="expression" dxfId="1084" priority="486">
      <formula>#REF!=1</formula>
    </cfRule>
  </conditionalFormatting>
  <conditionalFormatting sqref="GC144:GC145">
    <cfRule type="expression" dxfId="1083" priority="481">
      <formula>#REF!=3</formula>
    </cfRule>
    <cfRule type="expression" dxfId="1082" priority="482">
      <formula>#REF!=2</formula>
    </cfRule>
    <cfRule type="expression" dxfId="1081" priority="483">
      <formula>#REF!=1</formula>
    </cfRule>
  </conditionalFormatting>
  <conditionalFormatting sqref="GC143:GC145">
    <cfRule type="expression" dxfId="1080" priority="478">
      <formula>#REF!=3</formula>
    </cfRule>
    <cfRule type="expression" dxfId="1079" priority="479">
      <formula>#REF!=2</formula>
    </cfRule>
    <cfRule type="expression" dxfId="1078" priority="480">
      <formula>#REF!=1</formula>
    </cfRule>
  </conditionalFormatting>
  <conditionalFormatting sqref="C141:T142">
    <cfRule type="expression" dxfId="1077" priority="406">
      <formula>$A141=3</formula>
    </cfRule>
    <cfRule type="expression" dxfId="1076" priority="407">
      <formula>$A141=2</formula>
    </cfRule>
    <cfRule type="expression" dxfId="1075" priority="408">
      <formula>$A141=1</formula>
    </cfRule>
  </conditionalFormatting>
  <conditionalFormatting sqref="GC140:GC142">
    <cfRule type="expression" dxfId="1074" priority="403">
      <formula>$A127=3</formula>
    </cfRule>
    <cfRule type="expression" dxfId="1073" priority="404">
      <formula>$A127=2</formula>
    </cfRule>
    <cfRule type="expression" dxfId="1072" priority="405">
      <formula>$A127=1</formula>
    </cfRule>
  </conditionalFormatting>
  <conditionalFormatting sqref="GC140:GC142">
    <cfRule type="expression" dxfId="1071" priority="400">
      <formula>$A126=3</formula>
    </cfRule>
    <cfRule type="expression" dxfId="1070" priority="401">
      <formula>$A126=2</formula>
    </cfRule>
    <cfRule type="expression" dxfId="1069" priority="402">
      <formula>$A126=1</formula>
    </cfRule>
  </conditionalFormatting>
  <conditionalFormatting sqref="GC140:GC142">
    <cfRule type="expression" dxfId="1068" priority="397">
      <formula>$A122=3</formula>
    </cfRule>
    <cfRule type="expression" dxfId="1067" priority="398">
      <formula>$A122=2</formula>
    </cfRule>
    <cfRule type="expression" dxfId="1066" priority="399">
      <formula>$A122=1</formula>
    </cfRule>
  </conditionalFormatting>
  <conditionalFormatting sqref="GC140:GC142">
    <cfRule type="expression" dxfId="1065" priority="394">
      <formula>$A129=3</formula>
    </cfRule>
    <cfRule type="expression" dxfId="1064" priority="395">
      <formula>$A129=2</formula>
    </cfRule>
    <cfRule type="expression" dxfId="1063" priority="396">
      <formula>$A129=1</formula>
    </cfRule>
  </conditionalFormatting>
  <conditionalFormatting sqref="GC140:GC142">
    <cfRule type="expression" dxfId="1062" priority="391">
      <formula>$A120=3</formula>
    </cfRule>
    <cfRule type="expression" dxfId="1061" priority="392">
      <formula>$A120=2</formula>
    </cfRule>
    <cfRule type="expression" dxfId="1060" priority="393">
      <formula>$A120=1</formula>
    </cfRule>
  </conditionalFormatting>
  <conditionalFormatting sqref="GC140:GC142">
    <cfRule type="expression" dxfId="1059" priority="388">
      <formula>#REF!=3</formula>
    </cfRule>
    <cfRule type="expression" dxfId="1058" priority="389">
      <formula>#REF!=2</formula>
    </cfRule>
    <cfRule type="expression" dxfId="1057" priority="390">
      <formula>#REF!=1</formula>
    </cfRule>
  </conditionalFormatting>
  <conditionalFormatting sqref="GC140:GC142">
    <cfRule type="expression" dxfId="1056" priority="385">
      <formula>#REF!=3</formula>
    </cfRule>
    <cfRule type="expression" dxfId="1055" priority="386">
      <formula>#REF!=2</formula>
    </cfRule>
    <cfRule type="expression" dxfId="1054" priority="387">
      <formula>#REF!=1</formula>
    </cfRule>
  </conditionalFormatting>
  <conditionalFormatting sqref="GC140:GC142">
    <cfRule type="expression" dxfId="1053" priority="382">
      <formula>#REF!=3</formula>
    </cfRule>
    <cfRule type="expression" dxfId="1052" priority="383">
      <formula>#REF!=2</formula>
    </cfRule>
    <cfRule type="expression" dxfId="1051" priority="384">
      <formula>#REF!=1</formula>
    </cfRule>
  </conditionalFormatting>
  <conditionalFormatting sqref="GC140:GC142">
    <cfRule type="expression" dxfId="1050" priority="379">
      <formula>#REF!=3</formula>
    </cfRule>
    <cfRule type="expression" dxfId="1049" priority="380">
      <formula>#REF!=2</formula>
    </cfRule>
    <cfRule type="expression" dxfId="1048" priority="381">
      <formula>#REF!=1</formula>
    </cfRule>
  </conditionalFormatting>
  <conditionalFormatting sqref="GC140:GC142">
    <cfRule type="expression" dxfId="1047" priority="376">
      <formula>#REF!=3</formula>
    </cfRule>
    <cfRule type="expression" dxfId="1046" priority="377">
      <formula>#REF!=2</formula>
    </cfRule>
    <cfRule type="expression" dxfId="1045" priority="378">
      <formula>#REF!=1</formula>
    </cfRule>
  </conditionalFormatting>
  <conditionalFormatting sqref="C140:S142">
    <cfRule type="expression" dxfId="1044" priority="373">
      <formula>$A140=3</formula>
    </cfRule>
    <cfRule type="expression" dxfId="1043" priority="374">
      <formula>$A140=2</formula>
    </cfRule>
    <cfRule type="expression" dxfId="1042" priority="375">
      <formula>$A140=1</formula>
    </cfRule>
  </conditionalFormatting>
  <conditionalFormatting sqref="N140:N142">
    <cfRule type="expression" dxfId="1041" priority="361">
      <formula>$A140=3</formula>
    </cfRule>
    <cfRule type="expression" dxfId="1040" priority="362">
      <formula>$A140=2</formula>
    </cfRule>
    <cfRule type="expression" dxfId="1039" priority="363">
      <formula>$A140=1</formula>
    </cfRule>
  </conditionalFormatting>
  <conditionalFormatting sqref="GC140:GC142">
    <cfRule type="expression" dxfId="1038" priority="346">
      <formula>#REF!=3</formula>
    </cfRule>
    <cfRule type="expression" dxfId="1037" priority="347">
      <formula>#REF!=2</formula>
    </cfRule>
    <cfRule type="expression" dxfId="1036" priority="348">
      <formula>#REF!=1</formula>
    </cfRule>
  </conditionalFormatting>
  <conditionalFormatting sqref="GC140:GC142">
    <cfRule type="expression" dxfId="1035" priority="343">
      <formula>#REF!=3</formula>
    </cfRule>
    <cfRule type="expression" dxfId="1034" priority="344">
      <formula>#REF!=2</formula>
    </cfRule>
    <cfRule type="expression" dxfId="1033" priority="345">
      <formula>#REF!=1</formula>
    </cfRule>
  </conditionalFormatting>
  <conditionalFormatting sqref="GC141">
    <cfRule type="expression" dxfId="1032" priority="322">
      <formula>$A131=3</formula>
    </cfRule>
    <cfRule type="expression" dxfId="1031" priority="323">
      <formula>$A131=2</formula>
    </cfRule>
    <cfRule type="expression" dxfId="1030" priority="324">
      <formula>$A131=1</formula>
    </cfRule>
  </conditionalFormatting>
  <conditionalFormatting sqref="GC142">
    <cfRule type="expression" dxfId="1029" priority="319">
      <formula>$A140=3</formula>
    </cfRule>
    <cfRule type="expression" dxfId="1028" priority="320">
      <formula>$A140=2</formula>
    </cfRule>
    <cfRule type="expression" dxfId="1027" priority="321">
      <formula>$A140=1</formula>
    </cfRule>
  </conditionalFormatting>
  <conditionalFormatting sqref="GC142">
    <cfRule type="expression" dxfId="1026" priority="316">
      <formula>$A123=3</formula>
    </cfRule>
    <cfRule type="expression" dxfId="1025" priority="317">
      <formula>$A123=2</formula>
    </cfRule>
    <cfRule type="expression" dxfId="1024" priority="318">
      <formula>$A123=1</formula>
    </cfRule>
  </conditionalFormatting>
  <conditionalFormatting sqref="GC142">
    <cfRule type="expression" dxfId="1023" priority="313">
      <formula>#REF!=3</formula>
    </cfRule>
    <cfRule type="expression" dxfId="1022" priority="314">
      <formula>#REF!=2</formula>
    </cfRule>
    <cfRule type="expression" dxfId="1021" priority="315">
      <formula>#REF!=1</formula>
    </cfRule>
  </conditionalFormatting>
  <conditionalFormatting sqref="GC140">
    <cfRule type="expression" dxfId="1020" priority="310">
      <formula>$A116=3</formula>
    </cfRule>
    <cfRule type="expression" dxfId="1019" priority="311">
      <formula>$A116=2</formula>
    </cfRule>
    <cfRule type="expression" dxfId="1018" priority="312">
      <formula>$A116=1</formula>
    </cfRule>
  </conditionalFormatting>
  <conditionalFormatting sqref="GC142">
    <cfRule type="expression" dxfId="1017" priority="307">
      <formula>$A116=3</formula>
    </cfRule>
    <cfRule type="expression" dxfId="1016" priority="308">
      <formula>$A116=2</formula>
    </cfRule>
    <cfRule type="expression" dxfId="1015" priority="309">
      <formula>$A116=1</formula>
    </cfRule>
  </conditionalFormatting>
  <conditionalFormatting sqref="GC141">
    <cfRule type="expression" dxfId="1014" priority="304">
      <formula>#REF!=3</formula>
    </cfRule>
    <cfRule type="expression" dxfId="1013" priority="305">
      <formula>#REF!=2</formula>
    </cfRule>
    <cfRule type="expression" dxfId="1012" priority="306">
      <formula>#REF!=1</formula>
    </cfRule>
  </conditionalFormatting>
  <conditionalFormatting sqref="GC141:GC142">
    <cfRule type="expression" dxfId="1011" priority="301">
      <formula>#REF!=3</formula>
    </cfRule>
    <cfRule type="expression" dxfId="1010" priority="302">
      <formula>#REF!=2</formula>
    </cfRule>
    <cfRule type="expression" dxfId="1009" priority="303">
      <formula>#REF!=1</formula>
    </cfRule>
  </conditionalFormatting>
  <conditionalFormatting sqref="GC140">
    <cfRule type="expression" dxfId="1008" priority="298">
      <formula>#REF!=3</formula>
    </cfRule>
    <cfRule type="expression" dxfId="1007" priority="299">
      <formula>#REF!=2</formula>
    </cfRule>
    <cfRule type="expression" dxfId="1006" priority="300">
      <formula>#REF!=1</formula>
    </cfRule>
  </conditionalFormatting>
  <conditionalFormatting sqref="GC141:GC142">
    <cfRule type="expression" dxfId="1005" priority="295">
      <formula>#REF!=3</formula>
    </cfRule>
    <cfRule type="expression" dxfId="1004" priority="296">
      <formula>#REF!=2</formula>
    </cfRule>
    <cfRule type="expression" dxfId="1003" priority="297">
      <formula>#REF!=1</formula>
    </cfRule>
  </conditionalFormatting>
  <conditionalFormatting sqref="GC140:GC142">
    <cfRule type="expression" dxfId="1002" priority="292">
      <formula>#REF!=3</formula>
    </cfRule>
    <cfRule type="expression" dxfId="1001" priority="293">
      <formula>#REF!=2</formula>
    </cfRule>
    <cfRule type="expression" dxfId="1000" priority="294">
      <formula>#REF!=1</formula>
    </cfRule>
  </conditionalFormatting>
  <conditionalFormatting sqref="C138:T139">
    <cfRule type="expression" dxfId="999" priority="274">
      <formula>$A138=3</formula>
    </cfRule>
    <cfRule type="expression" dxfId="998" priority="275">
      <formula>$A138=2</formula>
    </cfRule>
    <cfRule type="expression" dxfId="997" priority="276">
      <formula>$A138=1</formula>
    </cfRule>
  </conditionalFormatting>
  <conditionalFormatting sqref="GC137:GC139">
    <cfRule type="expression" dxfId="996" priority="271">
      <formula>$A124=3</formula>
    </cfRule>
    <cfRule type="expression" dxfId="995" priority="272">
      <formula>$A124=2</formula>
    </cfRule>
    <cfRule type="expression" dxfId="994" priority="273">
      <formula>$A124=1</formula>
    </cfRule>
  </conditionalFormatting>
  <conditionalFormatting sqref="GC137:GC139">
    <cfRule type="expression" dxfId="993" priority="268">
      <formula>$A123=3</formula>
    </cfRule>
    <cfRule type="expression" dxfId="992" priority="269">
      <formula>$A123=2</formula>
    </cfRule>
    <cfRule type="expression" dxfId="991" priority="270">
      <formula>$A123=1</formula>
    </cfRule>
  </conditionalFormatting>
  <conditionalFormatting sqref="GC137:GC139">
    <cfRule type="expression" dxfId="990" priority="265">
      <formula>$A119=3</formula>
    </cfRule>
    <cfRule type="expression" dxfId="989" priority="266">
      <formula>$A119=2</formula>
    </cfRule>
    <cfRule type="expression" dxfId="988" priority="267">
      <formula>$A119=1</formula>
    </cfRule>
  </conditionalFormatting>
  <conditionalFormatting sqref="GC137:GC139">
    <cfRule type="expression" dxfId="987" priority="262">
      <formula>$A126=3</formula>
    </cfRule>
    <cfRule type="expression" dxfId="986" priority="263">
      <formula>$A126=2</formula>
    </cfRule>
    <cfRule type="expression" dxfId="985" priority="264">
      <formula>$A126=1</formula>
    </cfRule>
  </conditionalFormatting>
  <conditionalFormatting sqref="GC137:GC139">
    <cfRule type="expression" dxfId="984" priority="259">
      <formula>$A117=3</formula>
    </cfRule>
    <cfRule type="expression" dxfId="983" priority="260">
      <formula>$A117=2</formula>
    </cfRule>
    <cfRule type="expression" dxfId="982" priority="261">
      <formula>$A117=1</formula>
    </cfRule>
  </conditionalFormatting>
  <conditionalFormatting sqref="GC137:GC139">
    <cfRule type="expression" dxfId="981" priority="256">
      <formula>#REF!=3</formula>
    </cfRule>
    <cfRule type="expression" dxfId="980" priority="257">
      <formula>#REF!=2</formula>
    </cfRule>
    <cfRule type="expression" dxfId="979" priority="258">
      <formula>#REF!=1</formula>
    </cfRule>
  </conditionalFormatting>
  <conditionalFormatting sqref="GC137:GC139">
    <cfRule type="expression" dxfId="978" priority="253">
      <formula>#REF!=3</formula>
    </cfRule>
    <cfRule type="expression" dxfId="977" priority="254">
      <formula>#REF!=2</formula>
    </cfRule>
    <cfRule type="expression" dxfId="976" priority="255">
      <formula>#REF!=1</formula>
    </cfRule>
  </conditionalFormatting>
  <conditionalFormatting sqref="GC137:GC139">
    <cfRule type="expression" dxfId="975" priority="250">
      <formula>#REF!=3</formula>
    </cfRule>
    <cfRule type="expression" dxfId="974" priority="251">
      <formula>#REF!=2</formula>
    </cfRule>
    <cfRule type="expression" dxfId="973" priority="252">
      <formula>#REF!=1</formula>
    </cfRule>
  </conditionalFormatting>
  <conditionalFormatting sqref="GC137:GC139">
    <cfRule type="expression" dxfId="972" priority="247">
      <formula>#REF!=3</formula>
    </cfRule>
    <cfRule type="expression" dxfId="971" priority="248">
      <formula>#REF!=2</formula>
    </cfRule>
    <cfRule type="expression" dxfId="970" priority="249">
      <formula>#REF!=1</formula>
    </cfRule>
  </conditionalFormatting>
  <conditionalFormatting sqref="GC137:GC139">
    <cfRule type="expression" dxfId="969" priority="244">
      <formula>#REF!=3</formula>
    </cfRule>
    <cfRule type="expression" dxfId="968" priority="245">
      <formula>#REF!=2</formula>
    </cfRule>
    <cfRule type="expression" dxfId="967" priority="246">
      <formula>#REF!=1</formula>
    </cfRule>
  </conditionalFormatting>
  <conditionalFormatting sqref="C137:S139">
    <cfRule type="expression" dxfId="966" priority="241">
      <formula>$A137=3</formula>
    </cfRule>
    <cfRule type="expression" dxfId="965" priority="242">
      <formula>$A137=2</formula>
    </cfRule>
    <cfRule type="expression" dxfId="964" priority="243">
      <formula>$A137=1</formula>
    </cfRule>
  </conditionalFormatting>
  <conditionalFormatting sqref="N137:N139">
    <cfRule type="expression" dxfId="963" priority="229">
      <formula>$A137=3</formula>
    </cfRule>
    <cfRule type="expression" dxfId="962" priority="230">
      <formula>$A137=2</formula>
    </cfRule>
    <cfRule type="expression" dxfId="961" priority="231">
      <formula>$A137=1</formula>
    </cfRule>
  </conditionalFormatting>
  <conditionalFormatting sqref="GC137:GC139">
    <cfRule type="expression" dxfId="960" priority="214">
      <formula>#REF!=3</formula>
    </cfRule>
    <cfRule type="expression" dxfId="959" priority="215">
      <formula>#REF!=2</formula>
    </cfRule>
    <cfRule type="expression" dxfId="958" priority="216">
      <formula>#REF!=1</formula>
    </cfRule>
  </conditionalFormatting>
  <conditionalFormatting sqref="GC137:GC139">
    <cfRule type="expression" dxfId="957" priority="211">
      <formula>#REF!=3</formula>
    </cfRule>
    <cfRule type="expression" dxfId="956" priority="212">
      <formula>#REF!=2</formula>
    </cfRule>
    <cfRule type="expression" dxfId="955" priority="213">
      <formula>#REF!=1</formula>
    </cfRule>
  </conditionalFormatting>
  <conditionalFormatting sqref="GC138">
    <cfRule type="expression" dxfId="954" priority="190">
      <formula>$A128=3</formula>
    </cfRule>
    <cfRule type="expression" dxfId="953" priority="191">
      <formula>$A128=2</formula>
    </cfRule>
    <cfRule type="expression" dxfId="952" priority="192">
      <formula>$A128=1</formula>
    </cfRule>
  </conditionalFormatting>
  <conditionalFormatting sqref="GC139">
    <cfRule type="expression" dxfId="951" priority="187">
      <formula>$A137=3</formula>
    </cfRule>
    <cfRule type="expression" dxfId="950" priority="188">
      <formula>$A137=2</formula>
    </cfRule>
    <cfRule type="expression" dxfId="949" priority="189">
      <formula>$A137=1</formula>
    </cfRule>
  </conditionalFormatting>
  <conditionalFormatting sqref="GC139">
    <cfRule type="expression" dxfId="948" priority="184">
      <formula>$A120=3</formula>
    </cfRule>
    <cfRule type="expression" dxfId="947" priority="185">
      <formula>$A120=2</formula>
    </cfRule>
    <cfRule type="expression" dxfId="946" priority="186">
      <formula>$A120=1</formula>
    </cfRule>
  </conditionalFormatting>
  <conditionalFormatting sqref="GC139">
    <cfRule type="expression" dxfId="945" priority="181">
      <formula>#REF!=3</formula>
    </cfRule>
    <cfRule type="expression" dxfId="944" priority="182">
      <formula>#REF!=2</formula>
    </cfRule>
    <cfRule type="expression" dxfId="943" priority="183">
      <formula>#REF!=1</formula>
    </cfRule>
  </conditionalFormatting>
  <conditionalFormatting sqref="GC137">
    <cfRule type="expression" dxfId="942" priority="178">
      <formula>#REF!=3</formula>
    </cfRule>
    <cfRule type="expression" dxfId="941" priority="179">
      <formula>#REF!=2</formula>
    </cfRule>
    <cfRule type="expression" dxfId="940" priority="180">
      <formula>#REF!=1</formula>
    </cfRule>
  </conditionalFormatting>
  <conditionalFormatting sqref="GC139">
    <cfRule type="expression" dxfId="939" priority="175">
      <formula>#REF!=3</formula>
    </cfRule>
    <cfRule type="expression" dxfId="938" priority="176">
      <formula>#REF!=2</formula>
    </cfRule>
    <cfRule type="expression" dxfId="937" priority="177">
      <formula>#REF!=1</formula>
    </cfRule>
  </conditionalFormatting>
  <conditionalFormatting sqref="GC138">
    <cfRule type="expression" dxfId="936" priority="172">
      <formula>#REF!=3</formula>
    </cfRule>
    <cfRule type="expression" dxfId="935" priority="173">
      <formula>#REF!=2</formula>
    </cfRule>
    <cfRule type="expression" dxfId="934" priority="174">
      <formula>#REF!=1</formula>
    </cfRule>
  </conditionalFormatting>
  <conditionalFormatting sqref="GC138:GC139">
    <cfRule type="expression" dxfId="933" priority="169">
      <formula>#REF!=3</formula>
    </cfRule>
    <cfRule type="expression" dxfId="932" priority="170">
      <formula>#REF!=2</formula>
    </cfRule>
    <cfRule type="expression" dxfId="931" priority="171">
      <formula>#REF!=1</formula>
    </cfRule>
  </conditionalFormatting>
  <conditionalFormatting sqref="GC137">
    <cfRule type="expression" dxfId="930" priority="166">
      <formula>#REF!=3</formula>
    </cfRule>
    <cfRule type="expression" dxfId="929" priority="167">
      <formula>#REF!=2</formula>
    </cfRule>
    <cfRule type="expression" dxfId="928" priority="168">
      <formula>#REF!=1</formula>
    </cfRule>
  </conditionalFormatting>
  <conditionalFormatting sqref="GC138:GC139">
    <cfRule type="expression" dxfId="927" priority="163">
      <formula>#REF!=3</formula>
    </cfRule>
    <cfRule type="expression" dxfId="926" priority="164">
      <formula>#REF!=2</formula>
    </cfRule>
    <cfRule type="expression" dxfId="925" priority="165">
      <formula>#REF!=1</formula>
    </cfRule>
  </conditionalFormatting>
  <conditionalFormatting sqref="GC137:GC139">
    <cfRule type="expression" dxfId="924" priority="160">
      <formula>#REF!=3</formula>
    </cfRule>
    <cfRule type="expression" dxfId="923" priority="161">
      <formula>#REF!=2</formula>
    </cfRule>
    <cfRule type="expression" dxfId="922" priority="162">
      <formula>#REF!=1</formula>
    </cfRule>
  </conditionalFormatting>
  <conditionalFormatting sqref="GC157:GC159">
    <cfRule type="expression" dxfId="921" priority="3040">
      <formula>#REF!=3</formula>
    </cfRule>
    <cfRule type="expression" dxfId="920" priority="3041">
      <formula>#REF!=2</formula>
    </cfRule>
    <cfRule type="expression" dxfId="919" priority="3042">
      <formula>#REF!=1</formula>
    </cfRule>
  </conditionalFormatting>
  <conditionalFormatting sqref="GC171:GC175">
    <cfRule type="expression" dxfId="918" priority="3046">
      <formula>#REF!=3</formula>
    </cfRule>
    <cfRule type="expression" dxfId="917" priority="3047">
      <formula>#REF!=2</formula>
    </cfRule>
    <cfRule type="expression" dxfId="916" priority="3048">
      <formula>#REF!=1</formula>
    </cfRule>
  </conditionalFormatting>
  <conditionalFormatting sqref="GC169:GC173">
    <cfRule type="expression" dxfId="915" priority="3052">
      <formula>#REF!=3</formula>
    </cfRule>
    <cfRule type="expression" dxfId="914" priority="3053">
      <formula>#REF!=2</formula>
    </cfRule>
    <cfRule type="expression" dxfId="913" priority="3054">
      <formula>#REF!=1</formula>
    </cfRule>
  </conditionalFormatting>
  <conditionalFormatting sqref="GC173:GC177">
    <cfRule type="expression" dxfId="912" priority="3058">
      <formula>#REF!=3</formula>
    </cfRule>
    <cfRule type="expression" dxfId="911" priority="3059">
      <formula>#REF!=2</formula>
    </cfRule>
    <cfRule type="expression" dxfId="910" priority="3060">
      <formula>#REF!=1</formula>
    </cfRule>
  </conditionalFormatting>
  <conditionalFormatting sqref="GC185:GC189">
    <cfRule type="expression" dxfId="909" priority="3064">
      <formula>#REF!=3</formula>
    </cfRule>
    <cfRule type="expression" dxfId="908" priority="3065">
      <formula>#REF!=2</formula>
    </cfRule>
    <cfRule type="expression" dxfId="907" priority="3066">
      <formula>#REF!=1</formula>
    </cfRule>
  </conditionalFormatting>
  <conditionalFormatting sqref="GC182:GC186">
    <cfRule type="expression" dxfId="906" priority="3070">
      <formula>#REF!=3</formula>
    </cfRule>
    <cfRule type="expression" dxfId="905" priority="3071">
      <formula>#REF!=2</formula>
    </cfRule>
    <cfRule type="expression" dxfId="904" priority="3072">
      <formula>#REF!=1</formula>
    </cfRule>
  </conditionalFormatting>
  <conditionalFormatting sqref="GC200:GC204">
    <cfRule type="expression" dxfId="903" priority="3076">
      <formula>#REF!=3</formula>
    </cfRule>
    <cfRule type="expression" dxfId="902" priority="3077">
      <formula>#REF!=2</formula>
    </cfRule>
    <cfRule type="expression" dxfId="901" priority="3078">
      <formula>#REF!=1</formula>
    </cfRule>
  </conditionalFormatting>
  <conditionalFormatting sqref="GC346:GC350">
    <cfRule type="expression" dxfId="900" priority="3082">
      <formula>#REF!=3</formula>
    </cfRule>
    <cfRule type="expression" dxfId="899" priority="3083">
      <formula>#REF!=2</formula>
    </cfRule>
    <cfRule type="expression" dxfId="898" priority="3084">
      <formula>#REF!=1</formula>
    </cfRule>
  </conditionalFormatting>
  <conditionalFormatting sqref="GC366:GC370">
    <cfRule type="expression" dxfId="897" priority="3088">
      <formula>#REF!=3</formula>
    </cfRule>
    <cfRule type="expression" dxfId="896" priority="3089">
      <formula>#REF!=2</formula>
    </cfRule>
    <cfRule type="expression" dxfId="895" priority="3090">
      <formula>#REF!=1</formula>
    </cfRule>
  </conditionalFormatting>
  <conditionalFormatting sqref="GC333:GC337">
    <cfRule type="expression" dxfId="894" priority="3100">
      <formula>#REF!=3</formula>
    </cfRule>
    <cfRule type="expression" dxfId="893" priority="3101">
      <formula>#REF!=2</formula>
    </cfRule>
    <cfRule type="expression" dxfId="892" priority="3102">
      <formula>#REF!=1</formula>
    </cfRule>
  </conditionalFormatting>
  <conditionalFormatting sqref="GC349:GC353">
    <cfRule type="expression" dxfId="891" priority="3112">
      <formula>#REF!=3</formula>
    </cfRule>
    <cfRule type="expression" dxfId="890" priority="3113">
      <formula>#REF!=2</formula>
    </cfRule>
    <cfRule type="expression" dxfId="889" priority="3114">
      <formula>#REF!=1</formula>
    </cfRule>
  </conditionalFormatting>
  <conditionalFormatting sqref="GC330:GC334">
    <cfRule type="expression" dxfId="888" priority="3124">
      <formula>#REF!=3</formula>
    </cfRule>
    <cfRule type="expression" dxfId="887" priority="3125">
      <formula>#REF!=2</formula>
    </cfRule>
    <cfRule type="expression" dxfId="886" priority="3126">
      <formula>#REF!=1</formula>
    </cfRule>
  </conditionalFormatting>
  <conditionalFormatting sqref="GC203:GC207">
    <cfRule type="expression" dxfId="885" priority="3130">
      <formula>#REF!=3</formula>
    </cfRule>
    <cfRule type="expression" dxfId="884" priority="3131">
      <formula>#REF!=2</formula>
    </cfRule>
    <cfRule type="expression" dxfId="883" priority="3132">
      <formula>#REF!=1</formula>
    </cfRule>
  </conditionalFormatting>
  <conditionalFormatting sqref="GC306:GC310">
    <cfRule type="expression" dxfId="882" priority="3136">
      <formula>#REF!=3</formula>
    </cfRule>
    <cfRule type="expression" dxfId="881" priority="3137">
      <formula>#REF!=2</formula>
    </cfRule>
    <cfRule type="expression" dxfId="880" priority="3138">
      <formula>#REF!=1</formula>
    </cfRule>
  </conditionalFormatting>
  <conditionalFormatting sqref="GC309:GC313">
    <cfRule type="expression" dxfId="879" priority="3142">
      <formula>#REF!=3</formula>
    </cfRule>
    <cfRule type="expression" dxfId="878" priority="3143">
      <formula>#REF!=2</formula>
    </cfRule>
    <cfRule type="expression" dxfId="877" priority="3144">
      <formula>#REF!=1</formula>
    </cfRule>
  </conditionalFormatting>
  <conditionalFormatting sqref="GC285:GC289">
    <cfRule type="expression" dxfId="876" priority="3148">
      <formula>#REF!=3</formula>
    </cfRule>
    <cfRule type="expression" dxfId="875" priority="3149">
      <formula>#REF!=2</formula>
    </cfRule>
    <cfRule type="expression" dxfId="874" priority="3150">
      <formula>#REF!=1</formula>
    </cfRule>
  </conditionalFormatting>
  <conditionalFormatting sqref="GC288:GC292">
    <cfRule type="expression" dxfId="873" priority="3154">
      <formula>#REF!=3</formula>
    </cfRule>
    <cfRule type="expression" dxfId="872" priority="3155">
      <formula>#REF!=2</formula>
    </cfRule>
    <cfRule type="expression" dxfId="871" priority="3156">
      <formula>#REF!=1</formula>
    </cfRule>
  </conditionalFormatting>
  <conditionalFormatting sqref="GC271:GC275">
    <cfRule type="expression" dxfId="870" priority="3160">
      <formula>#REF!=3</formula>
    </cfRule>
    <cfRule type="expression" dxfId="869" priority="3161">
      <formula>#REF!=2</formula>
    </cfRule>
    <cfRule type="expression" dxfId="868" priority="3162">
      <formula>#REF!=1</formula>
    </cfRule>
  </conditionalFormatting>
  <conditionalFormatting sqref="GC268:GC272">
    <cfRule type="expression" dxfId="867" priority="3166">
      <formula>#REF!=3</formula>
    </cfRule>
    <cfRule type="expression" dxfId="866" priority="3167">
      <formula>#REF!=2</formula>
    </cfRule>
    <cfRule type="expression" dxfId="865" priority="3168">
      <formula>#REF!=1</formula>
    </cfRule>
  </conditionalFormatting>
  <conditionalFormatting sqref="GC237:GC241">
    <cfRule type="expression" dxfId="864" priority="3172">
      <formula>#REF!=3</formula>
    </cfRule>
    <cfRule type="expression" dxfId="863" priority="3173">
      <formula>#REF!=2</formula>
    </cfRule>
    <cfRule type="expression" dxfId="862" priority="3174">
      <formula>#REF!=1</formula>
    </cfRule>
  </conditionalFormatting>
  <conditionalFormatting sqref="GC234:GC238">
    <cfRule type="expression" dxfId="861" priority="3178">
      <formula>#REF!=3</formula>
    </cfRule>
    <cfRule type="expression" dxfId="860" priority="3179">
      <formula>#REF!=2</formula>
    </cfRule>
    <cfRule type="expression" dxfId="859" priority="3180">
      <formula>#REF!=1</formula>
    </cfRule>
  </conditionalFormatting>
  <conditionalFormatting sqref="GC220:GC224">
    <cfRule type="expression" dxfId="858" priority="3184">
      <formula>#REF!=3</formula>
    </cfRule>
    <cfRule type="expression" dxfId="857" priority="3185">
      <formula>#REF!=2</formula>
    </cfRule>
    <cfRule type="expression" dxfId="856" priority="3186">
      <formula>#REF!=1</formula>
    </cfRule>
  </conditionalFormatting>
  <conditionalFormatting sqref="GC223:GC227">
    <cfRule type="expression" dxfId="855" priority="3190">
      <formula>#REF!=3</formula>
    </cfRule>
    <cfRule type="expression" dxfId="854" priority="3191">
      <formula>#REF!=2</formula>
    </cfRule>
    <cfRule type="expression" dxfId="853" priority="3192">
      <formula>#REF!=1</formula>
    </cfRule>
  </conditionalFormatting>
  <conditionalFormatting sqref="GC153">
    <cfRule type="expression" dxfId="852" priority="3208">
      <formula>#REF!=3</formula>
    </cfRule>
    <cfRule type="expression" dxfId="851" priority="3209">
      <formula>#REF!=2</formula>
    </cfRule>
    <cfRule type="expression" dxfId="850" priority="3210">
      <formula>#REF!=1</formula>
    </cfRule>
  </conditionalFormatting>
  <conditionalFormatting sqref="GC147 GC93">
    <cfRule type="expression" dxfId="849" priority="3244">
      <formula>#REF!=3</formula>
    </cfRule>
    <cfRule type="expression" dxfId="848" priority="3245">
      <formula>#REF!=2</formula>
    </cfRule>
    <cfRule type="expression" dxfId="847" priority="3246">
      <formula>#REF!=1</formula>
    </cfRule>
  </conditionalFormatting>
  <conditionalFormatting sqref="GC149">
    <cfRule type="expression" dxfId="846" priority="3250">
      <formula>#REF!=3</formula>
    </cfRule>
    <cfRule type="expression" dxfId="845" priority="3251">
      <formula>#REF!=2</formula>
    </cfRule>
    <cfRule type="expression" dxfId="844" priority="3252">
      <formula>#REF!=1</formula>
    </cfRule>
  </conditionalFormatting>
  <conditionalFormatting sqref="GC121">
    <cfRule type="expression" dxfId="843" priority="3298">
      <formula>#REF!=3</formula>
    </cfRule>
    <cfRule type="expression" dxfId="842" priority="3299">
      <formula>#REF!=2</formula>
    </cfRule>
    <cfRule type="expression" dxfId="841" priority="3300">
      <formula>#REF!=1</formula>
    </cfRule>
  </conditionalFormatting>
  <conditionalFormatting sqref="GC86">
    <cfRule type="expression" dxfId="840" priority="3361">
      <formula>#REF!=3</formula>
    </cfRule>
    <cfRule type="expression" dxfId="839" priority="3362">
      <formula>#REF!=2</formula>
    </cfRule>
    <cfRule type="expression" dxfId="838" priority="3363">
      <formula>#REF!=1</formula>
    </cfRule>
  </conditionalFormatting>
  <pageMargins left="0.31496062992125984" right="0.31496062992125984" top="0.15748031496062992" bottom="0" header="0.31496062992125984" footer="0.31496062992125984"/>
  <pageSetup paperSize="9" scale="3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G154"/>
  <sheetViews>
    <sheetView zoomScale="90" zoomScaleNormal="90" zoomScaleSheetLayoutView="7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C33" sqref="C33"/>
    </sheetView>
  </sheetViews>
  <sheetFormatPr defaultRowHeight="15"/>
  <cols>
    <col min="1" max="1" width="9.140625" style="49" hidden="1" customWidth="1"/>
    <col min="2" max="2" width="58.42578125" style="49" customWidth="1"/>
    <col min="3" max="3" width="17.5703125" style="49" customWidth="1"/>
    <col min="4" max="7" width="9.140625" style="49" customWidth="1"/>
    <col min="8" max="16384" width="9.140625" style="49"/>
  </cols>
  <sheetData>
    <row r="1" spans="1:7" s="1" customFormat="1" ht="41.25" customHeight="1">
      <c r="A1" s="2"/>
      <c r="B1" s="297" t="s">
        <v>0</v>
      </c>
      <c r="C1" s="297"/>
      <c r="D1" s="44"/>
      <c r="E1" s="50"/>
      <c r="F1" s="37"/>
      <c r="G1" s="279"/>
    </row>
    <row r="2" spans="1:7" s="1" customFormat="1" ht="87.75" customHeight="1">
      <c r="A2" s="2"/>
      <c r="B2" s="296" t="s">
        <v>1</v>
      </c>
      <c r="C2" s="296"/>
      <c r="D2" s="296"/>
      <c r="E2" s="296"/>
      <c r="F2" s="296"/>
      <c r="G2" s="296"/>
    </row>
    <row r="3" spans="1:7" s="1" customFormat="1" ht="61.5" customHeight="1">
      <c r="A3" s="2"/>
      <c r="B3" s="3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1" customFormat="1" ht="31.5" customHeight="1">
      <c r="A4" s="2"/>
      <c r="B4" s="6"/>
      <c r="C4" s="7" t="s">
        <v>7</v>
      </c>
      <c r="D4" s="5" t="s">
        <v>7</v>
      </c>
      <c r="E4" s="5" t="s">
        <v>7</v>
      </c>
      <c r="F4" s="5" t="s">
        <v>7</v>
      </c>
      <c r="G4" s="5" t="s">
        <v>7</v>
      </c>
    </row>
    <row r="5" spans="1:7" s="1" customFormat="1" ht="30" customHeight="1">
      <c r="A5" s="2">
        <v>1</v>
      </c>
      <c r="B5" s="8" t="s">
        <v>8</v>
      </c>
      <c r="C5" s="4">
        <f t="shared" ref="C5" si="0">C6</f>
        <v>3389</v>
      </c>
      <c r="D5" s="4">
        <f>D6</f>
        <v>589</v>
      </c>
      <c r="E5" s="4">
        <f>E6</f>
        <v>776</v>
      </c>
      <c r="F5" s="4">
        <f>F6</f>
        <v>873</v>
      </c>
      <c r="G5" s="4">
        <f>G6</f>
        <v>1151</v>
      </c>
    </row>
    <row r="6" spans="1:7" s="10" customFormat="1" ht="17.100000000000001" customHeight="1">
      <c r="A6" s="2">
        <v>2</v>
      </c>
      <c r="B6" s="11" t="s">
        <v>9</v>
      </c>
      <c r="C6" s="12">
        <f t="shared" ref="C6" si="1">C7+C8</f>
        <v>3389</v>
      </c>
      <c r="D6" s="12">
        <f>D7+D8</f>
        <v>589</v>
      </c>
      <c r="E6" s="12">
        <f>E7+E8</f>
        <v>776</v>
      </c>
      <c r="F6" s="12">
        <f>F7+F8</f>
        <v>873</v>
      </c>
      <c r="G6" s="12">
        <f>G7+G8</f>
        <v>1151</v>
      </c>
    </row>
    <row r="7" spans="1:7" s="16" customFormat="1" ht="15.75" customHeight="1">
      <c r="A7" s="2"/>
      <c r="B7" s="13" t="s">
        <v>10</v>
      </c>
      <c r="C7" s="14">
        <f>3032-350-457+109</f>
        <v>2334</v>
      </c>
      <c r="D7" s="15">
        <v>390</v>
      </c>
      <c r="E7" s="17">
        <v>555</v>
      </c>
      <c r="F7" s="17">
        <v>611</v>
      </c>
      <c r="G7" s="17">
        <f>757+373+202-400-263+109</f>
        <v>778</v>
      </c>
    </row>
    <row r="8" spans="1:7" s="16" customFormat="1" ht="15.75" customHeight="1">
      <c r="A8" s="2"/>
      <c r="B8" s="13" t="s">
        <v>11</v>
      </c>
      <c r="C8" s="14">
        <v>1055</v>
      </c>
      <c r="D8" s="14">
        <v>199</v>
      </c>
      <c r="E8" s="17">
        <v>221</v>
      </c>
      <c r="F8" s="17">
        <v>262</v>
      </c>
      <c r="G8" s="17">
        <f>200-52+79+35+111</f>
        <v>373</v>
      </c>
    </row>
    <row r="9" spans="1:7" s="1" customFormat="1" ht="30" customHeight="1">
      <c r="A9" s="2">
        <v>1</v>
      </c>
      <c r="B9" s="8" t="s">
        <v>12</v>
      </c>
      <c r="C9" s="4">
        <f t="shared" ref="C9" si="2">C10</f>
        <v>505</v>
      </c>
      <c r="D9" s="4">
        <f>D10</f>
        <v>255</v>
      </c>
      <c r="E9" s="4">
        <f>E10</f>
        <v>103</v>
      </c>
      <c r="F9" s="4">
        <f>F10</f>
        <v>38</v>
      </c>
      <c r="G9" s="4">
        <f>G10</f>
        <v>109</v>
      </c>
    </row>
    <row r="10" spans="1:7" s="10" customFormat="1" ht="17.100000000000001" customHeight="1">
      <c r="A10" s="2">
        <v>2</v>
      </c>
      <c r="B10" s="11" t="s">
        <v>9</v>
      </c>
      <c r="C10" s="12">
        <f t="shared" ref="C10" si="3">C11+C12</f>
        <v>505</v>
      </c>
      <c r="D10" s="12">
        <f>D11+D12</f>
        <v>255</v>
      </c>
      <c r="E10" s="12">
        <f>E11+E12</f>
        <v>103</v>
      </c>
      <c r="F10" s="12">
        <f>F11+F12</f>
        <v>38</v>
      </c>
      <c r="G10" s="12">
        <f>G11+G12</f>
        <v>109</v>
      </c>
    </row>
    <row r="11" spans="1:7" s="16" customFormat="1" ht="15.75" customHeight="1">
      <c r="A11" s="2"/>
      <c r="B11" s="13" t="s">
        <v>10</v>
      </c>
      <c r="C11" s="14">
        <v>493</v>
      </c>
      <c r="D11" s="17">
        <v>255</v>
      </c>
      <c r="E11" s="17">
        <v>103</v>
      </c>
      <c r="F11" s="17">
        <v>38</v>
      </c>
      <c r="G11" s="17">
        <f>108-11</f>
        <v>97</v>
      </c>
    </row>
    <row r="12" spans="1:7" s="16" customFormat="1" ht="15.75" customHeight="1">
      <c r="A12" s="2"/>
      <c r="B12" s="13" t="s">
        <v>11</v>
      </c>
      <c r="C12" s="14">
        <v>12</v>
      </c>
      <c r="D12" s="17"/>
      <c r="E12" s="17"/>
      <c r="F12" s="17">
        <v>0</v>
      </c>
      <c r="G12" s="17">
        <f>3+6+3</f>
        <v>12</v>
      </c>
    </row>
    <row r="13" spans="1:7" s="1" customFormat="1" ht="28.5" customHeight="1">
      <c r="A13" s="2">
        <v>1</v>
      </c>
      <c r="B13" s="8" t="s">
        <v>13</v>
      </c>
      <c r="C13" s="4">
        <f t="shared" ref="C13" si="4">C14</f>
        <v>1013</v>
      </c>
      <c r="D13" s="4">
        <f>D14</f>
        <v>0</v>
      </c>
      <c r="E13" s="4">
        <f>E14</f>
        <v>0</v>
      </c>
      <c r="F13" s="4">
        <f>F14</f>
        <v>411</v>
      </c>
      <c r="G13" s="4">
        <f>G14</f>
        <v>602</v>
      </c>
    </row>
    <row r="14" spans="1:7" s="18" customFormat="1" ht="16.5" customHeight="1">
      <c r="A14" s="2">
        <v>2</v>
      </c>
      <c r="B14" s="11" t="s">
        <v>9</v>
      </c>
      <c r="C14" s="12">
        <f t="shared" ref="C14" si="5">C15+C16</f>
        <v>1013</v>
      </c>
      <c r="D14" s="12">
        <f>D15+D16</f>
        <v>0</v>
      </c>
      <c r="E14" s="12">
        <f>E15+E16</f>
        <v>0</v>
      </c>
      <c r="F14" s="12">
        <f>F15+F16</f>
        <v>411</v>
      </c>
      <c r="G14" s="12">
        <f>G15+G16</f>
        <v>602</v>
      </c>
    </row>
    <row r="15" spans="1:7" s="16" customFormat="1" ht="15.75" customHeight="1">
      <c r="A15" s="2"/>
      <c r="B15" s="13" t="s">
        <v>10</v>
      </c>
      <c r="C15" s="14">
        <f>408+572</f>
        <v>980</v>
      </c>
      <c r="D15" s="17"/>
      <c r="E15" s="17"/>
      <c r="F15" s="17">
        <v>408</v>
      </c>
      <c r="G15" s="17">
        <f>70+51+81-150+315+205</f>
        <v>572</v>
      </c>
    </row>
    <row r="16" spans="1:7" s="16" customFormat="1" ht="15.75" customHeight="1">
      <c r="A16" s="2"/>
      <c r="B16" s="13" t="s">
        <v>11</v>
      </c>
      <c r="C16" s="14">
        <f>110-77</f>
        <v>33</v>
      </c>
      <c r="D16" s="17"/>
      <c r="E16" s="17"/>
      <c r="F16" s="17">
        <v>3</v>
      </c>
      <c r="G16" s="17">
        <f>36+5+27-62+24</f>
        <v>30</v>
      </c>
    </row>
    <row r="17" spans="1:7" s="1" customFormat="1" ht="28.5" customHeight="1">
      <c r="A17" s="2">
        <v>1</v>
      </c>
      <c r="B17" s="8" t="s">
        <v>14</v>
      </c>
      <c r="C17" s="4">
        <f t="shared" ref="C17" si="6">C18</f>
        <v>640</v>
      </c>
      <c r="D17" s="4">
        <f>D18</f>
        <v>168</v>
      </c>
      <c r="E17" s="4">
        <f>E18</f>
        <v>112</v>
      </c>
      <c r="F17" s="4">
        <f>F18</f>
        <v>90</v>
      </c>
      <c r="G17" s="4">
        <f>G18</f>
        <v>270</v>
      </c>
    </row>
    <row r="18" spans="1:7" s="18" customFormat="1" ht="16.5" customHeight="1">
      <c r="A18" s="2">
        <v>2</v>
      </c>
      <c r="B18" s="11" t="s">
        <v>9</v>
      </c>
      <c r="C18" s="12">
        <f t="shared" ref="C18" si="7">C19+C20</f>
        <v>640</v>
      </c>
      <c r="D18" s="12">
        <f>D19+D20</f>
        <v>168</v>
      </c>
      <c r="E18" s="12">
        <f>E19+E20</f>
        <v>112</v>
      </c>
      <c r="F18" s="12">
        <f>F19+F20</f>
        <v>90</v>
      </c>
      <c r="G18" s="12">
        <f>G19+G20</f>
        <v>270</v>
      </c>
    </row>
    <row r="19" spans="1:7" s="16" customFormat="1" ht="15.75" customHeight="1">
      <c r="A19" s="2"/>
      <c r="B19" s="13" t="s">
        <v>10</v>
      </c>
      <c r="C19" s="14">
        <v>640</v>
      </c>
      <c r="D19" s="17">
        <v>168</v>
      </c>
      <c r="E19" s="17">
        <v>112</v>
      </c>
      <c r="F19" s="17">
        <v>90</v>
      </c>
      <c r="G19" s="17">
        <f>281+280+190-481</f>
        <v>270</v>
      </c>
    </row>
    <row r="20" spans="1:7" s="16" customFormat="1" ht="15.75" customHeight="1">
      <c r="A20" s="2"/>
      <c r="B20" s="13" t="s">
        <v>11</v>
      </c>
      <c r="C20" s="14"/>
      <c r="D20" s="17"/>
      <c r="E20" s="17"/>
      <c r="F20" s="17"/>
      <c r="G20" s="17"/>
    </row>
    <row r="21" spans="1:7" s="1" customFormat="1" ht="28.5" customHeight="1">
      <c r="A21" s="2">
        <v>1</v>
      </c>
      <c r="B21" s="8" t="s">
        <v>15</v>
      </c>
      <c r="C21" s="4">
        <f t="shared" ref="C21" si="8">C22</f>
        <v>1098</v>
      </c>
      <c r="D21" s="4">
        <f>D22</f>
        <v>297</v>
      </c>
      <c r="E21" s="4">
        <f>E22</f>
        <v>237</v>
      </c>
      <c r="F21" s="4">
        <f>F22</f>
        <v>196</v>
      </c>
      <c r="G21" s="4">
        <f>G22</f>
        <v>368</v>
      </c>
    </row>
    <row r="22" spans="1:7" s="19" customFormat="1" ht="18.75" customHeight="1">
      <c r="A22" s="2">
        <v>2</v>
      </c>
      <c r="B22" s="11" t="s">
        <v>9</v>
      </c>
      <c r="C22" s="12">
        <f t="shared" ref="C22" si="9">SUM(C23:C24)</f>
        <v>1098</v>
      </c>
      <c r="D22" s="12">
        <f>SUM(D23:D24)</f>
        <v>297</v>
      </c>
      <c r="E22" s="12">
        <f>SUM(E23:E24)</f>
        <v>237</v>
      </c>
      <c r="F22" s="12">
        <f>SUM(F23:F24)</f>
        <v>196</v>
      </c>
      <c r="G22" s="12">
        <f>SUM(G23:G24)</f>
        <v>368</v>
      </c>
    </row>
    <row r="23" spans="1:7" s="19" customFormat="1" ht="15.75" customHeight="1">
      <c r="A23" s="2"/>
      <c r="B23" s="13" t="s">
        <v>10</v>
      </c>
      <c r="C23" s="14">
        <f>878+120</f>
        <v>998</v>
      </c>
      <c r="D23" s="17">
        <v>276</v>
      </c>
      <c r="E23" s="17">
        <v>218</v>
      </c>
      <c r="F23" s="17">
        <v>180</v>
      </c>
      <c r="G23" s="17">
        <f>212-46+7+31+120</f>
        <v>324</v>
      </c>
    </row>
    <row r="24" spans="1:7" s="19" customFormat="1" ht="15.75" customHeight="1">
      <c r="A24" s="2"/>
      <c r="B24" s="13" t="s">
        <v>11</v>
      </c>
      <c r="C24" s="14">
        <v>100</v>
      </c>
      <c r="D24" s="17">
        <v>21</v>
      </c>
      <c r="E24" s="17">
        <v>19</v>
      </c>
      <c r="F24" s="17">
        <v>16</v>
      </c>
      <c r="G24" s="17">
        <f>59+17+26+42-120+20</f>
        <v>44</v>
      </c>
    </row>
    <row r="25" spans="1:7" s="19" customFormat="1" ht="21" hidden="1" customHeight="1">
      <c r="A25" s="2">
        <v>3</v>
      </c>
      <c r="B25" s="8" t="s">
        <v>16</v>
      </c>
      <c r="C25" s="4">
        <f t="shared" ref="C25" si="10">C10+C14+C18+C22+C6</f>
        <v>6645</v>
      </c>
      <c r="D25" s="4">
        <f>D10+D14+D18+D22+D6</f>
        <v>1309</v>
      </c>
      <c r="E25" s="4">
        <f>E10+E14+E18+E22+E6</f>
        <v>1228</v>
      </c>
      <c r="F25" s="4">
        <f>F10+F14+F18+F22+F6</f>
        <v>1608</v>
      </c>
      <c r="G25" s="4">
        <f>G10+G14+G18+G22+G6</f>
        <v>2500</v>
      </c>
    </row>
    <row r="26" spans="1:7" s="19" customFormat="1" ht="21" hidden="1" customHeight="1">
      <c r="A26" s="2">
        <v>3</v>
      </c>
      <c r="B26" s="8" t="s">
        <v>17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s="19" customFormat="1" ht="29.25" customHeight="1">
      <c r="A27" s="2">
        <v>1</v>
      </c>
      <c r="B27" s="8" t="s">
        <v>18</v>
      </c>
      <c r="C27" s="4">
        <f t="shared" ref="C27" si="11">C28</f>
        <v>4880</v>
      </c>
      <c r="D27" s="4">
        <f>D28</f>
        <v>1328</v>
      </c>
      <c r="E27" s="4">
        <f>E28</f>
        <v>1069</v>
      </c>
      <c r="F27" s="4">
        <f>F28</f>
        <v>1258</v>
      </c>
      <c r="G27" s="4">
        <f>G28</f>
        <v>1225</v>
      </c>
    </row>
    <row r="28" spans="1:7" s="18" customFormat="1" ht="17.100000000000001" customHeight="1">
      <c r="A28" s="2">
        <v>2</v>
      </c>
      <c r="B28" s="20" t="s">
        <v>9</v>
      </c>
      <c r="C28" s="12">
        <f t="shared" ref="C28" si="12">SUM(C29:C30)</f>
        <v>4880</v>
      </c>
      <c r="D28" s="12">
        <f>SUM(D29:D30)</f>
        <v>1328</v>
      </c>
      <c r="E28" s="12">
        <f>SUM(E29:E30)</f>
        <v>1069</v>
      </c>
      <c r="F28" s="12">
        <f>SUM(F29:F30)</f>
        <v>1258</v>
      </c>
      <c r="G28" s="12">
        <f>SUM(G29:G30)</f>
        <v>1225</v>
      </c>
    </row>
    <row r="29" spans="1:7" s="16" customFormat="1" ht="15.75" customHeight="1">
      <c r="A29" s="2"/>
      <c r="B29" s="13" t="s">
        <v>10</v>
      </c>
      <c r="C29" s="14">
        <v>4880</v>
      </c>
      <c r="D29" s="17">
        <v>1328</v>
      </c>
      <c r="E29" s="17">
        <v>1069</v>
      </c>
      <c r="F29" s="17">
        <v>1258</v>
      </c>
      <c r="G29" s="17">
        <f>1760+1190-59-1666</f>
        <v>1225</v>
      </c>
    </row>
    <row r="30" spans="1:7" s="16" customFormat="1" ht="15.75" customHeight="1">
      <c r="A30" s="2"/>
      <c r="B30" s="13" t="s">
        <v>11</v>
      </c>
      <c r="C30" s="14"/>
      <c r="D30" s="17"/>
      <c r="E30" s="17"/>
      <c r="F30" s="17"/>
      <c r="G30" s="17"/>
    </row>
    <row r="31" spans="1:7" s="19" customFormat="1" ht="29.25" customHeight="1">
      <c r="A31" s="2">
        <v>1</v>
      </c>
      <c r="B31" s="8" t="s">
        <v>19</v>
      </c>
      <c r="C31" s="4">
        <f t="shared" ref="C31" si="13">C32</f>
        <v>1098</v>
      </c>
      <c r="D31" s="4">
        <f>D32</f>
        <v>0</v>
      </c>
      <c r="E31" s="4">
        <f>E32</f>
        <v>38</v>
      </c>
      <c r="F31" s="4">
        <f>F32</f>
        <v>291</v>
      </c>
      <c r="G31" s="4">
        <f>G32</f>
        <v>769</v>
      </c>
    </row>
    <row r="32" spans="1:7" s="18" customFormat="1" ht="17.100000000000001" customHeight="1">
      <c r="A32" s="2">
        <v>2</v>
      </c>
      <c r="B32" s="20" t="s">
        <v>9</v>
      </c>
      <c r="C32" s="12">
        <f t="shared" ref="C32" si="14">SUM(C33:C34)</f>
        <v>1098</v>
      </c>
      <c r="D32" s="12">
        <f>SUM(D33:D34)</f>
        <v>0</v>
      </c>
      <c r="E32" s="12">
        <f>SUM(E33:E34)</f>
        <v>38</v>
      </c>
      <c r="F32" s="12">
        <f>SUM(F33:F34)</f>
        <v>291</v>
      </c>
      <c r="G32" s="12">
        <f>SUM(G33:G34)</f>
        <v>769</v>
      </c>
    </row>
    <row r="33" spans="1:7" s="16" customFormat="1" ht="15.75" customHeight="1">
      <c r="A33" s="2"/>
      <c r="B33" s="13" t="s">
        <v>10</v>
      </c>
      <c r="C33" s="14">
        <f>1000-18-225</f>
        <v>757</v>
      </c>
      <c r="D33" s="17"/>
      <c r="E33" s="17">
        <v>35</v>
      </c>
      <c r="F33" s="17">
        <v>190</v>
      </c>
      <c r="G33" s="17">
        <f>570+12-50</f>
        <v>532</v>
      </c>
    </row>
    <row r="34" spans="1:7" s="16" customFormat="1" ht="15.75" customHeight="1">
      <c r="A34" s="2"/>
      <c r="B34" s="13" t="s">
        <v>11</v>
      </c>
      <c r="C34" s="14">
        <v>341</v>
      </c>
      <c r="D34" s="17"/>
      <c r="E34" s="17">
        <v>3</v>
      </c>
      <c r="F34" s="17">
        <v>101</v>
      </c>
      <c r="G34" s="17">
        <v>237</v>
      </c>
    </row>
    <row r="35" spans="1:7" s="19" customFormat="1" ht="29.25" customHeight="1">
      <c r="A35" s="2">
        <v>1</v>
      </c>
      <c r="B35" s="8" t="s">
        <v>20</v>
      </c>
      <c r="C35" s="4">
        <f t="shared" ref="C35" si="15">C36</f>
        <v>1948</v>
      </c>
      <c r="D35" s="4">
        <f>D36</f>
        <v>571</v>
      </c>
      <c r="E35" s="4">
        <f>E36</f>
        <v>622</v>
      </c>
      <c r="F35" s="4">
        <f>F36</f>
        <v>244</v>
      </c>
      <c r="G35" s="4">
        <f>G36</f>
        <v>511</v>
      </c>
    </row>
    <row r="36" spans="1:7" s="18" customFormat="1" ht="17.100000000000001" customHeight="1">
      <c r="A36" s="2">
        <v>2</v>
      </c>
      <c r="B36" s="20" t="s">
        <v>9</v>
      </c>
      <c r="C36" s="12">
        <f t="shared" ref="C36" si="16">SUM(C37:C38)</f>
        <v>1948</v>
      </c>
      <c r="D36" s="12">
        <f>SUM(D37:D38)</f>
        <v>571</v>
      </c>
      <c r="E36" s="12">
        <f>SUM(E37:E38)</f>
        <v>622</v>
      </c>
      <c r="F36" s="12">
        <f>SUM(F37:F38)</f>
        <v>244</v>
      </c>
      <c r="G36" s="12">
        <f>SUM(G37:G38)</f>
        <v>511</v>
      </c>
    </row>
    <row r="37" spans="1:7" s="16" customFormat="1" ht="15.75" customHeight="1">
      <c r="A37" s="2"/>
      <c r="B37" s="13" t="s">
        <v>10</v>
      </c>
      <c r="C37" s="14">
        <v>1639</v>
      </c>
      <c r="D37" s="17">
        <v>524</v>
      </c>
      <c r="E37" s="17">
        <v>506</v>
      </c>
      <c r="F37" s="17">
        <v>186</v>
      </c>
      <c r="G37" s="17">
        <f>353-100-223+55+338</f>
        <v>423</v>
      </c>
    </row>
    <row r="38" spans="1:7" s="16" customFormat="1" ht="15.75" customHeight="1">
      <c r="A38" s="2"/>
      <c r="B38" s="13" t="s">
        <v>11</v>
      </c>
      <c r="C38" s="14">
        <v>309</v>
      </c>
      <c r="D38" s="17">
        <v>47</v>
      </c>
      <c r="E38" s="17">
        <v>116</v>
      </c>
      <c r="F38" s="17">
        <v>58</v>
      </c>
      <c r="G38" s="17">
        <f>87-50-35+86</f>
        <v>88</v>
      </c>
    </row>
    <row r="39" spans="1:7" s="19" customFormat="1" ht="29.25" customHeight="1">
      <c r="A39" s="2">
        <v>1</v>
      </c>
      <c r="B39" s="8" t="s">
        <v>21</v>
      </c>
      <c r="C39" s="4">
        <f t="shared" ref="C39" si="17">C40</f>
        <v>158</v>
      </c>
      <c r="D39" s="4">
        <f>D40</f>
        <v>45</v>
      </c>
      <c r="E39" s="4">
        <f>E40</f>
        <v>41</v>
      </c>
      <c r="F39" s="4">
        <f>F40</f>
        <v>27</v>
      </c>
      <c r="G39" s="4">
        <f>G40</f>
        <v>45</v>
      </c>
    </row>
    <row r="40" spans="1:7" s="18" customFormat="1" ht="17.100000000000001" customHeight="1">
      <c r="A40" s="2">
        <v>2</v>
      </c>
      <c r="B40" s="20" t="s">
        <v>22</v>
      </c>
      <c r="C40" s="12">
        <f t="shared" ref="C40" si="18">SUM(C41:C42)</f>
        <v>158</v>
      </c>
      <c r="D40" s="12">
        <f>SUM(D41:D42)</f>
        <v>45</v>
      </c>
      <c r="E40" s="12">
        <f>SUM(E41:E42)</f>
        <v>41</v>
      </c>
      <c r="F40" s="12">
        <f>SUM(F41:F42)</f>
        <v>27</v>
      </c>
      <c r="G40" s="12">
        <f>SUM(G41:G42)</f>
        <v>45</v>
      </c>
    </row>
    <row r="41" spans="1:7" s="16" customFormat="1" ht="15.75" customHeight="1">
      <c r="A41" s="2"/>
      <c r="B41" s="13" t="s">
        <v>10</v>
      </c>
      <c r="C41" s="14">
        <v>158</v>
      </c>
      <c r="D41" s="17">
        <v>45</v>
      </c>
      <c r="E41" s="17">
        <v>41</v>
      </c>
      <c r="F41" s="17">
        <v>27</v>
      </c>
      <c r="G41" s="17">
        <f>33+12</f>
        <v>45</v>
      </c>
    </row>
    <row r="42" spans="1:7" s="16" customFormat="1" ht="15.75" customHeight="1">
      <c r="A42" s="2"/>
      <c r="B42" s="13" t="s">
        <v>11</v>
      </c>
      <c r="C42" s="14"/>
      <c r="D42" s="21"/>
      <c r="E42" s="21"/>
      <c r="F42" s="21"/>
      <c r="G42" s="22"/>
    </row>
    <row r="43" spans="1:7" s="19" customFormat="1" ht="29.25" customHeight="1">
      <c r="A43" s="2">
        <v>1</v>
      </c>
      <c r="B43" s="8" t="s">
        <v>23</v>
      </c>
      <c r="C43" s="4">
        <f t="shared" ref="C43" si="19">C44</f>
        <v>4639</v>
      </c>
      <c r="D43" s="4">
        <f>D44</f>
        <v>618</v>
      </c>
      <c r="E43" s="4">
        <f>E44</f>
        <v>1337</v>
      </c>
      <c r="F43" s="4">
        <f>F44</f>
        <v>1355</v>
      </c>
      <c r="G43" s="4">
        <f>G44</f>
        <v>1329</v>
      </c>
    </row>
    <row r="44" spans="1:7" s="18" customFormat="1" ht="17.100000000000001" customHeight="1">
      <c r="A44" s="2">
        <v>2</v>
      </c>
      <c r="B44" s="20" t="s">
        <v>22</v>
      </c>
      <c r="C44" s="12">
        <f t="shared" ref="C44" si="20">SUM(C45:C46)</f>
        <v>4639</v>
      </c>
      <c r="D44" s="12">
        <f>SUM(D45:D46)</f>
        <v>618</v>
      </c>
      <c r="E44" s="12">
        <f>SUM(E45:E46)</f>
        <v>1337</v>
      </c>
      <c r="F44" s="12">
        <f>SUM(F45:F46)</f>
        <v>1355</v>
      </c>
      <c r="G44" s="12">
        <f>SUM(G45:G46)</f>
        <v>1329</v>
      </c>
    </row>
    <row r="45" spans="1:7" s="16" customFormat="1" ht="15.75" customHeight="1">
      <c r="A45" s="2"/>
      <c r="B45" s="13" t="s">
        <v>10</v>
      </c>
      <c r="C45" s="14">
        <v>3639</v>
      </c>
      <c r="D45" s="14">
        <v>503</v>
      </c>
      <c r="E45" s="17">
        <v>1111</v>
      </c>
      <c r="F45" s="17">
        <v>1104</v>
      </c>
      <c r="G45" s="17">
        <f>690-90-100+421</f>
        <v>921</v>
      </c>
    </row>
    <row r="46" spans="1:7" s="16" customFormat="1" ht="15.75" customHeight="1">
      <c r="A46" s="2"/>
      <c r="B46" s="13" t="s">
        <v>11</v>
      </c>
      <c r="C46" s="14">
        <v>1000</v>
      </c>
      <c r="D46" s="14">
        <v>115</v>
      </c>
      <c r="E46" s="17">
        <v>226</v>
      </c>
      <c r="F46" s="17">
        <v>251</v>
      </c>
      <c r="G46" s="17">
        <f>300+119+189-200</f>
        <v>408</v>
      </c>
    </row>
    <row r="47" spans="1:7" s="1" customFormat="1" ht="30.75" customHeight="1">
      <c r="A47" s="2">
        <v>1</v>
      </c>
      <c r="B47" s="8" t="s">
        <v>24</v>
      </c>
      <c r="C47" s="4">
        <f t="shared" ref="C47" si="21">C48</f>
        <v>1832</v>
      </c>
      <c r="D47" s="4">
        <f>D48</f>
        <v>233</v>
      </c>
      <c r="E47" s="4">
        <f>E48</f>
        <v>409</v>
      </c>
      <c r="F47" s="4">
        <f>F48</f>
        <v>366</v>
      </c>
      <c r="G47" s="4">
        <f>G48</f>
        <v>824</v>
      </c>
    </row>
    <row r="48" spans="1:7" s="24" customFormat="1" ht="17.100000000000001" customHeight="1">
      <c r="A48" s="2">
        <v>2</v>
      </c>
      <c r="B48" s="23" t="s">
        <v>22</v>
      </c>
      <c r="C48" s="12">
        <f t="shared" ref="C48" si="22">SUM(C49:C50)</f>
        <v>1832</v>
      </c>
      <c r="D48" s="12">
        <f>SUM(D49:D50)</f>
        <v>233</v>
      </c>
      <c r="E48" s="12">
        <f>SUM(E49:E50)</f>
        <v>409</v>
      </c>
      <c r="F48" s="12">
        <f>SUM(F49:F50)</f>
        <v>366</v>
      </c>
      <c r="G48" s="12">
        <f>SUM(G49:G50)</f>
        <v>824</v>
      </c>
    </row>
    <row r="49" spans="1:7" s="16" customFormat="1" ht="15.75" customHeight="1">
      <c r="A49" s="2">
        <v>7</v>
      </c>
      <c r="B49" s="13" t="s">
        <v>10</v>
      </c>
      <c r="C49" s="14">
        <f t="shared" ref="C49" si="23">1291+267</f>
        <v>1558</v>
      </c>
      <c r="D49" s="14">
        <v>211</v>
      </c>
      <c r="E49" s="17">
        <v>367</v>
      </c>
      <c r="F49" s="17">
        <v>328</v>
      </c>
      <c r="G49" s="17">
        <f>388+202+62</f>
        <v>652</v>
      </c>
    </row>
    <row r="50" spans="1:7" s="16" customFormat="1" ht="15.75" customHeight="1">
      <c r="A50" s="2">
        <v>9</v>
      </c>
      <c r="B50" s="13" t="s">
        <v>11</v>
      </c>
      <c r="C50" s="14">
        <f t="shared" ref="C50" si="24">541-357+90</f>
        <v>274</v>
      </c>
      <c r="D50" s="14">
        <v>22</v>
      </c>
      <c r="E50" s="17">
        <v>42</v>
      </c>
      <c r="F50" s="17">
        <v>38</v>
      </c>
      <c r="G50" s="17">
        <f>67+74+31</f>
        <v>172</v>
      </c>
    </row>
    <row r="51" spans="1:7" s="25" customFormat="1" ht="25.5" customHeight="1">
      <c r="A51" s="2">
        <v>1</v>
      </c>
      <c r="B51" s="8" t="s">
        <v>25</v>
      </c>
      <c r="C51" s="4">
        <f t="shared" ref="C51" si="25">C52</f>
        <v>3620</v>
      </c>
      <c r="D51" s="4">
        <f>D52</f>
        <v>824</v>
      </c>
      <c r="E51" s="4">
        <f>E52</f>
        <v>1068</v>
      </c>
      <c r="F51" s="4">
        <f>F52</f>
        <v>793</v>
      </c>
      <c r="G51" s="4">
        <f>G52</f>
        <v>935</v>
      </c>
    </row>
    <row r="52" spans="1:7" s="25" customFormat="1" ht="19.5" customHeight="1">
      <c r="A52" s="2">
        <v>2</v>
      </c>
      <c r="B52" s="20" t="s">
        <v>22</v>
      </c>
      <c r="C52" s="12">
        <f t="shared" ref="C52" si="26">SUM(C53:C54)</f>
        <v>3620</v>
      </c>
      <c r="D52" s="12">
        <f>SUM(D53:D54)</f>
        <v>824</v>
      </c>
      <c r="E52" s="12">
        <f>SUM(E53:E54)</f>
        <v>1068</v>
      </c>
      <c r="F52" s="12">
        <f>SUM(F53:F54)</f>
        <v>793</v>
      </c>
      <c r="G52" s="12">
        <f>SUM(G53:G54)</f>
        <v>935</v>
      </c>
    </row>
    <row r="53" spans="1:7" s="25" customFormat="1" ht="17.25" customHeight="1">
      <c r="A53" s="2"/>
      <c r="B53" s="13" t="s">
        <v>10</v>
      </c>
      <c r="C53" s="14">
        <v>3156</v>
      </c>
      <c r="D53" s="14">
        <v>697</v>
      </c>
      <c r="E53" s="17">
        <v>929</v>
      </c>
      <c r="F53" s="17">
        <v>723</v>
      </c>
      <c r="G53" s="17">
        <f>732-145+400+418-598</f>
        <v>807</v>
      </c>
    </row>
    <row r="54" spans="1:7" s="25" customFormat="1" ht="17.25" customHeight="1">
      <c r="A54" s="2"/>
      <c r="B54" s="13" t="s">
        <v>11</v>
      </c>
      <c r="C54" s="14">
        <v>464</v>
      </c>
      <c r="D54" s="14">
        <v>127</v>
      </c>
      <c r="E54" s="17">
        <v>139</v>
      </c>
      <c r="F54" s="17">
        <v>70</v>
      </c>
      <c r="G54" s="17">
        <f>105-40-23-12+102+74-78</f>
        <v>128</v>
      </c>
    </row>
    <row r="55" spans="1:7" s="16" customFormat="1" ht="20.25" hidden="1" customHeight="1">
      <c r="A55" s="2">
        <v>3</v>
      </c>
      <c r="B55" s="8" t="s">
        <v>26</v>
      </c>
      <c r="C55" s="27">
        <f t="shared" ref="C55" si="27">C28+C36+C32</f>
        <v>7926</v>
      </c>
      <c r="D55" s="27">
        <f>D28+D36+D32</f>
        <v>1899</v>
      </c>
      <c r="E55" s="27">
        <f t="shared" ref="E55:G55" si="28">E28+E36+E32</f>
        <v>1729</v>
      </c>
      <c r="F55" s="27">
        <f t="shared" si="28"/>
        <v>1793</v>
      </c>
      <c r="G55" s="27">
        <f t="shared" si="28"/>
        <v>2505</v>
      </c>
    </row>
    <row r="56" spans="1:7" s="26" customFormat="1" ht="20.25" hidden="1" customHeight="1">
      <c r="A56" s="2">
        <v>3</v>
      </c>
      <c r="B56" s="8" t="s">
        <v>27</v>
      </c>
      <c r="C56" s="4">
        <f t="shared" ref="C56" si="29">C48+C40+C52+C44</f>
        <v>10249</v>
      </c>
      <c r="D56" s="4">
        <f>D48+D40+D52+D44</f>
        <v>1720</v>
      </c>
      <c r="E56" s="4">
        <f>E48+E40+E52+E44</f>
        <v>2855</v>
      </c>
      <c r="F56" s="4">
        <f>F48+F40+F52+F44</f>
        <v>2541</v>
      </c>
      <c r="G56" s="4">
        <f>G48+G40+G52+G44</f>
        <v>3133</v>
      </c>
    </row>
    <row r="57" spans="1:7" s="1" customFormat="1" ht="27.75" customHeight="1">
      <c r="A57" s="2">
        <v>1</v>
      </c>
      <c r="B57" s="8" t="s">
        <v>28</v>
      </c>
      <c r="C57" s="4">
        <f t="shared" ref="C57" si="30">C61+C58</f>
        <v>4752</v>
      </c>
      <c r="D57" s="4">
        <f>D61+D58</f>
        <v>964</v>
      </c>
      <c r="E57" s="4">
        <f>E61+E58</f>
        <v>975</v>
      </c>
      <c r="F57" s="4">
        <f>F61+F58</f>
        <v>1058</v>
      </c>
      <c r="G57" s="4">
        <f>G61+G58</f>
        <v>1755</v>
      </c>
    </row>
    <row r="58" spans="1:7" s="18" customFormat="1" ht="17.100000000000001" customHeight="1">
      <c r="A58" s="2">
        <v>2</v>
      </c>
      <c r="B58" s="12" t="s">
        <v>9</v>
      </c>
      <c r="C58" s="12">
        <f t="shared" ref="C58" si="31">SUM(C59:C60)</f>
        <v>2107</v>
      </c>
      <c r="D58" s="12">
        <f>SUM(D59:D60)</f>
        <v>450</v>
      </c>
      <c r="E58" s="12">
        <f>SUM(E59:E60)</f>
        <v>459</v>
      </c>
      <c r="F58" s="12">
        <f>SUM(F59:F60)</f>
        <v>411</v>
      </c>
      <c r="G58" s="12">
        <f>SUM(G59:G60)</f>
        <v>787</v>
      </c>
    </row>
    <row r="59" spans="1:7" s="16" customFormat="1" ht="15.75" customHeight="1">
      <c r="A59" s="2"/>
      <c r="B59" s="13" t="s">
        <v>10</v>
      </c>
      <c r="C59" s="14">
        <v>1650</v>
      </c>
      <c r="D59" s="17">
        <v>364</v>
      </c>
      <c r="E59" s="17">
        <v>367</v>
      </c>
      <c r="F59" s="17">
        <v>294</v>
      </c>
      <c r="G59" s="17">
        <f>521+357+349-602</f>
        <v>625</v>
      </c>
    </row>
    <row r="60" spans="1:7" s="16" customFormat="1" ht="15.75" customHeight="1">
      <c r="A60" s="2"/>
      <c r="B60" s="13" t="s">
        <v>11</v>
      </c>
      <c r="C60" s="14">
        <v>457</v>
      </c>
      <c r="D60" s="17">
        <v>86</v>
      </c>
      <c r="E60" s="17">
        <v>92</v>
      </c>
      <c r="F60" s="17">
        <v>117</v>
      </c>
      <c r="G60" s="17">
        <f>505-397-20-10+2-17+99</f>
        <v>162</v>
      </c>
    </row>
    <row r="61" spans="1:7" s="18" customFormat="1" ht="17.100000000000001" customHeight="1">
      <c r="A61" s="2">
        <v>2</v>
      </c>
      <c r="B61" s="12" t="s">
        <v>22</v>
      </c>
      <c r="C61" s="12">
        <f t="shared" ref="C61" si="32">SUM(C62:C63)</f>
        <v>2645</v>
      </c>
      <c r="D61" s="12">
        <f>SUM(D62:D63)</f>
        <v>514</v>
      </c>
      <c r="E61" s="12">
        <f>SUM(E62:E63)</f>
        <v>516</v>
      </c>
      <c r="F61" s="12">
        <f>SUM(F62:F63)</f>
        <v>647</v>
      </c>
      <c r="G61" s="12">
        <f>SUM(G62:G63)</f>
        <v>968</v>
      </c>
    </row>
    <row r="62" spans="1:7" s="16" customFormat="1" ht="15.75" customHeight="1">
      <c r="A62" s="2"/>
      <c r="B62" s="13" t="s">
        <v>10</v>
      </c>
      <c r="C62" s="14">
        <v>2205</v>
      </c>
      <c r="D62" s="17">
        <v>456</v>
      </c>
      <c r="E62" s="17">
        <v>442</v>
      </c>
      <c r="F62" s="17">
        <v>526</v>
      </c>
      <c r="G62" s="17">
        <f>1538-124-75-558</f>
        <v>781</v>
      </c>
    </row>
    <row r="63" spans="1:7" s="16" customFormat="1" ht="15.75" customHeight="1">
      <c r="A63" s="2"/>
      <c r="B63" s="13" t="s">
        <v>11</v>
      </c>
      <c r="C63" s="14">
        <v>440</v>
      </c>
      <c r="D63" s="17">
        <v>58</v>
      </c>
      <c r="E63" s="17">
        <v>74</v>
      </c>
      <c r="F63" s="17">
        <v>121</v>
      </c>
      <c r="G63" s="17">
        <f>980-797+68-165-21+122</f>
        <v>187</v>
      </c>
    </row>
    <row r="64" spans="1:7" s="29" customFormat="1" ht="29.25" customHeight="1">
      <c r="A64" s="30">
        <v>1</v>
      </c>
      <c r="B64" s="8" t="s">
        <v>29</v>
      </c>
      <c r="C64" s="4">
        <f t="shared" ref="C64" si="33">C65</f>
        <v>3673</v>
      </c>
      <c r="D64" s="4">
        <f>D65</f>
        <v>694</v>
      </c>
      <c r="E64" s="4">
        <f>E65</f>
        <v>1006</v>
      </c>
      <c r="F64" s="4">
        <f>F65</f>
        <v>875</v>
      </c>
      <c r="G64" s="4">
        <f>G65</f>
        <v>1098</v>
      </c>
    </row>
    <row r="65" spans="1:7" s="16" customFormat="1" ht="15.75" customHeight="1">
      <c r="A65" s="2">
        <v>2</v>
      </c>
      <c r="B65" s="23" t="s">
        <v>22</v>
      </c>
      <c r="C65" s="12">
        <f t="shared" ref="C65" si="34">SUM(C66:C67)</f>
        <v>3673</v>
      </c>
      <c r="D65" s="12">
        <f>SUM(D66:D67)</f>
        <v>694</v>
      </c>
      <c r="E65" s="12">
        <f>SUM(E66:E67)</f>
        <v>1006</v>
      </c>
      <c r="F65" s="12">
        <f>SUM(F66:F67)</f>
        <v>875</v>
      </c>
      <c r="G65" s="12">
        <f>SUM(G66:G67)</f>
        <v>1098</v>
      </c>
    </row>
    <row r="66" spans="1:7" s="16" customFormat="1" ht="15.75" customHeight="1">
      <c r="A66" s="2">
        <v>7</v>
      </c>
      <c r="B66" s="13" t="s">
        <v>10</v>
      </c>
      <c r="C66" s="14">
        <v>2714</v>
      </c>
      <c r="D66" s="17">
        <v>530</v>
      </c>
      <c r="E66" s="17">
        <v>769</v>
      </c>
      <c r="F66" s="17">
        <v>627</v>
      </c>
      <c r="G66" s="17">
        <f>606+114+84-16</f>
        <v>788</v>
      </c>
    </row>
    <row r="67" spans="1:7" s="16" customFormat="1" ht="15.75" customHeight="1">
      <c r="A67" s="2">
        <v>9</v>
      </c>
      <c r="B67" s="13" t="s">
        <v>11</v>
      </c>
      <c r="C67" s="14">
        <v>959</v>
      </c>
      <c r="D67" s="17">
        <v>164</v>
      </c>
      <c r="E67" s="17">
        <v>237</v>
      </c>
      <c r="F67" s="17">
        <v>248</v>
      </c>
      <c r="G67" s="17">
        <f>404-114+44+61-85</f>
        <v>310</v>
      </c>
    </row>
    <row r="68" spans="1:7" s="1" customFormat="1" ht="24.75" customHeight="1">
      <c r="A68" s="2">
        <v>1</v>
      </c>
      <c r="B68" s="8" t="s">
        <v>30</v>
      </c>
      <c r="C68" s="4">
        <f t="shared" ref="C68" si="35">C72+C69</f>
        <v>6357</v>
      </c>
      <c r="D68" s="4">
        <f>D72+D69</f>
        <v>944</v>
      </c>
      <c r="E68" s="4">
        <f>E72+E69</f>
        <v>1587</v>
      </c>
      <c r="F68" s="4">
        <f>F72+F69</f>
        <v>1787</v>
      </c>
      <c r="G68" s="4">
        <f>G72+G69</f>
        <v>2039</v>
      </c>
    </row>
    <row r="69" spans="1:7" s="18" customFormat="1" ht="16.5" customHeight="1">
      <c r="A69" s="2">
        <v>2</v>
      </c>
      <c r="B69" s="12" t="s">
        <v>9</v>
      </c>
      <c r="C69" s="12">
        <f t="shared" ref="C69" si="36">SUM(C70:C71)</f>
        <v>3454</v>
      </c>
      <c r="D69" s="12">
        <f>SUM(D70:D71)</f>
        <v>559</v>
      </c>
      <c r="E69" s="12">
        <f>SUM(E70:E71)</f>
        <v>967</v>
      </c>
      <c r="F69" s="12">
        <f>SUM(F70:F71)</f>
        <v>986</v>
      </c>
      <c r="G69" s="12">
        <f>SUM(G70:G71)</f>
        <v>942</v>
      </c>
    </row>
    <row r="70" spans="1:7" s="16" customFormat="1" ht="15.75" customHeight="1">
      <c r="A70" s="2"/>
      <c r="B70" s="13" t="s">
        <v>10</v>
      </c>
      <c r="C70" s="14">
        <v>1720</v>
      </c>
      <c r="D70" s="14">
        <v>266</v>
      </c>
      <c r="E70" s="14">
        <v>458</v>
      </c>
      <c r="F70" s="14">
        <v>497</v>
      </c>
      <c r="G70" s="14">
        <f>554+52+480-400-256+69</f>
        <v>499</v>
      </c>
    </row>
    <row r="71" spans="1:7" s="16" customFormat="1" ht="15.75" customHeight="1">
      <c r="A71" s="2"/>
      <c r="B71" s="13" t="s">
        <v>11</v>
      </c>
      <c r="C71" s="14">
        <v>1734</v>
      </c>
      <c r="D71" s="14">
        <v>293</v>
      </c>
      <c r="E71" s="14">
        <v>509</v>
      </c>
      <c r="F71" s="14">
        <v>489</v>
      </c>
      <c r="G71" s="14">
        <f>335-52-101-131+392</f>
        <v>443</v>
      </c>
    </row>
    <row r="72" spans="1:7" s="18" customFormat="1" ht="17.100000000000001" customHeight="1">
      <c r="A72" s="2">
        <v>2</v>
      </c>
      <c r="B72" s="11" t="s">
        <v>22</v>
      </c>
      <c r="C72" s="12">
        <f t="shared" ref="C72" si="37">C73+C74</f>
        <v>2903</v>
      </c>
      <c r="D72" s="12">
        <f>D73+D74</f>
        <v>385</v>
      </c>
      <c r="E72" s="12">
        <f>E73+E74</f>
        <v>620</v>
      </c>
      <c r="F72" s="12">
        <f>F73+F74</f>
        <v>801</v>
      </c>
      <c r="G72" s="12">
        <f>G73+G74</f>
        <v>1097</v>
      </c>
    </row>
    <row r="73" spans="1:7" s="16" customFormat="1" ht="15.75" customHeight="1">
      <c r="A73" s="2"/>
      <c r="B73" s="13" t="s">
        <v>10</v>
      </c>
      <c r="C73" s="14">
        <v>2223</v>
      </c>
      <c r="D73" s="14">
        <v>274</v>
      </c>
      <c r="E73" s="14">
        <v>452</v>
      </c>
      <c r="F73" s="14">
        <v>600</v>
      </c>
      <c r="G73" s="14">
        <f>661+150+746-220-440</f>
        <v>897</v>
      </c>
    </row>
    <row r="74" spans="1:7" s="16" customFormat="1" ht="15.75" customHeight="1">
      <c r="A74" s="2"/>
      <c r="B74" s="13" t="s">
        <v>11</v>
      </c>
      <c r="C74" s="14">
        <v>680</v>
      </c>
      <c r="D74" s="14">
        <v>111</v>
      </c>
      <c r="E74" s="14">
        <v>168</v>
      </c>
      <c r="F74" s="14">
        <v>201</v>
      </c>
      <c r="G74" s="14">
        <f>347-150+3</f>
        <v>200</v>
      </c>
    </row>
    <row r="75" spans="1:7" s="29" customFormat="1" ht="29.25" customHeight="1">
      <c r="A75" s="30">
        <v>1</v>
      </c>
      <c r="B75" s="8" t="s">
        <v>31</v>
      </c>
      <c r="C75" s="4">
        <f t="shared" ref="C75" si="38">C76</f>
        <v>3199</v>
      </c>
      <c r="D75" s="4">
        <f>D76</f>
        <v>691</v>
      </c>
      <c r="E75" s="4">
        <f>E76</f>
        <v>787</v>
      </c>
      <c r="F75" s="4">
        <f>F76</f>
        <v>801</v>
      </c>
      <c r="G75" s="4">
        <f>G76</f>
        <v>920</v>
      </c>
    </row>
    <row r="76" spans="1:7" s="16" customFormat="1" ht="15.75" customHeight="1">
      <c r="A76" s="2">
        <v>2</v>
      </c>
      <c r="B76" s="12" t="s">
        <v>9</v>
      </c>
      <c r="C76" s="12">
        <f t="shared" ref="C76" si="39">SUM(C77:C78)</f>
        <v>3199</v>
      </c>
      <c r="D76" s="12">
        <f>SUM(D77:D78)</f>
        <v>691</v>
      </c>
      <c r="E76" s="12">
        <f>SUM(E77:E78)</f>
        <v>787</v>
      </c>
      <c r="F76" s="12">
        <f>SUM(F77:F78)</f>
        <v>801</v>
      </c>
      <c r="G76" s="12">
        <f>SUM(G77:G78)</f>
        <v>920</v>
      </c>
    </row>
    <row r="77" spans="1:7" s="16" customFormat="1" ht="15.75" customHeight="1">
      <c r="A77" s="2">
        <v>7</v>
      </c>
      <c r="B77" s="13" t="s">
        <v>10</v>
      </c>
      <c r="C77" s="14">
        <v>2449</v>
      </c>
      <c r="D77" s="17">
        <v>575</v>
      </c>
      <c r="E77" s="17">
        <v>629</v>
      </c>
      <c r="F77" s="17">
        <v>604</v>
      </c>
      <c r="G77" s="17">
        <f>776+372+911-1417-1</f>
        <v>641</v>
      </c>
    </row>
    <row r="78" spans="1:7" s="16" customFormat="1" ht="15.75" customHeight="1">
      <c r="A78" s="2">
        <v>9</v>
      </c>
      <c r="B78" s="13" t="s">
        <v>11</v>
      </c>
      <c r="C78" s="14">
        <v>750</v>
      </c>
      <c r="D78" s="17">
        <v>116</v>
      </c>
      <c r="E78" s="17">
        <v>158</v>
      </c>
      <c r="F78" s="17">
        <v>197</v>
      </c>
      <c r="G78" s="17">
        <f>199+80</f>
        <v>279</v>
      </c>
    </row>
    <row r="79" spans="1:7" s="29" customFormat="1" ht="29.25" customHeight="1">
      <c r="A79" s="30">
        <v>1</v>
      </c>
      <c r="B79" s="8" t="s">
        <v>32</v>
      </c>
      <c r="C79" s="4">
        <f t="shared" ref="C79" si="40">C80</f>
        <v>2036</v>
      </c>
      <c r="D79" s="4">
        <f>D80</f>
        <v>384</v>
      </c>
      <c r="E79" s="4">
        <f>E80</f>
        <v>543</v>
      </c>
      <c r="F79" s="4">
        <f>F80</f>
        <v>499</v>
      </c>
      <c r="G79" s="4">
        <f>G80</f>
        <v>610</v>
      </c>
    </row>
    <row r="80" spans="1:7" s="16" customFormat="1" ht="15.75" customHeight="1">
      <c r="A80" s="2">
        <v>2</v>
      </c>
      <c r="B80" s="23" t="s">
        <v>22</v>
      </c>
      <c r="C80" s="12">
        <f t="shared" ref="C80" si="41">SUM(C81:C82)</f>
        <v>2036</v>
      </c>
      <c r="D80" s="12">
        <f>SUM(D81:D82)</f>
        <v>384</v>
      </c>
      <c r="E80" s="12">
        <f>SUM(E81:E82)</f>
        <v>543</v>
      </c>
      <c r="F80" s="12">
        <f>SUM(F81:F82)</f>
        <v>499</v>
      </c>
      <c r="G80" s="12">
        <f>SUM(G81:G82)</f>
        <v>610</v>
      </c>
    </row>
    <row r="81" spans="1:7" s="16" customFormat="1" ht="15.75" customHeight="1">
      <c r="A81" s="2">
        <v>7</v>
      </c>
      <c r="B81" s="13" t="s">
        <v>10</v>
      </c>
      <c r="C81" s="14">
        <v>1456</v>
      </c>
      <c r="D81" s="17">
        <v>260</v>
      </c>
      <c r="E81" s="17">
        <v>349</v>
      </c>
      <c r="F81" s="17">
        <v>395</v>
      </c>
      <c r="G81" s="17">
        <f>355-100+44-14+167</f>
        <v>452</v>
      </c>
    </row>
    <row r="82" spans="1:7" s="16" customFormat="1" ht="15.75" customHeight="1">
      <c r="A82" s="2">
        <v>9</v>
      </c>
      <c r="B82" s="13" t="s">
        <v>11</v>
      </c>
      <c r="C82" s="14">
        <v>580</v>
      </c>
      <c r="D82" s="17">
        <v>124</v>
      </c>
      <c r="E82" s="17">
        <v>194</v>
      </c>
      <c r="F82" s="17">
        <v>104</v>
      </c>
      <c r="G82" s="17">
        <f>42-20+35+56+45</f>
        <v>158</v>
      </c>
    </row>
    <row r="83" spans="1:7" s="16" customFormat="1" ht="17.25" hidden="1" customHeight="1">
      <c r="A83" s="2">
        <v>3</v>
      </c>
      <c r="B83" s="8" t="s">
        <v>33</v>
      </c>
      <c r="C83" s="27">
        <f t="shared" ref="C83" si="42">C58+C69+C76</f>
        <v>8760</v>
      </c>
      <c r="D83" s="27">
        <f>D58+D69+D76</f>
        <v>1700</v>
      </c>
      <c r="E83" s="27">
        <f>E58+E69+E76</f>
        <v>2213</v>
      </c>
      <c r="F83" s="27">
        <f>F58+F69+F76</f>
        <v>2198</v>
      </c>
      <c r="G83" s="27">
        <f>G58+G69+G76</f>
        <v>2649</v>
      </c>
    </row>
    <row r="84" spans="1:7" s="25" customFormat="1" ht="17.25" hidden="1" customHeight="1">
      <c r="A84" s="2">
        <v>3</v>
      </c>
      <c r="B84" s="8" t="s">
        <v>34</v>
      </c>
      <c r="C84" s="4">
        <f t="shared" ref="C84" si="43">C72+C61+C80+C65</f>
        <v>11257</v>
      </c>
      <c r="D84" s="4">
        <f>D72+D61+D80+D65</f>
        <v>1977</v>
      </c>
      <c r="E84" s="4">
        <f>E72+E61+E80+E65</f>
        <v>2685</v>
      </c>
      <c r="F84" s="4">
        <f>F72+F61+F80+F65</f>
        <v>2822</v>
      </c>
      <c r="G84" s="4">
        <f>G72+G61+G80+G65</f>
        <v>3773</v>
      </c>
    </row>
    <row r="85" spans="1:7" s="25" customFormat="1" ht="32.25" customHeight="1">
      <c r="A85" s="2">
        <v>1</v>
      </c>
      <c r="B85" s="31" t="s">
        <v>35</v>
      </c>
      <c r="C85" s="4">
        <f t="shared" ref="C85" si="44">C86+C89+C92</f>
        <v>3529</v>
      </c>
      <c r="D85" s="4">
        <f>D86+D89+D92</f>
        <v>332</v>
      </c>
      <c r="E85" s="4">
        <f>E86+E89+E92</f>
        <v>264</v>
      </c>
      <c r="F85" s="4">
        <f>F86+F89+F92</f>
        <v>335</v>
      </c>
      <c r="G85" s="4">
        <f>G86+G89+G92</f>
        <v>2598</v>
      </c>
    </row>
    <row r="86" spans="1:7" s="18" customFormat="1" ht="16.5" customHeight="1">
      <c r="A86" s="2">
        <v>2</v>
      </c>
      <c r="B86" s="20" t="s">
        <v>9</v>
      </c>
      <c r="C86" s="12">
        <f t="shared" ref="C86" si="45">SUM(C87:C88)</f>
        <v>2629</v>
      </c>
      <c r="D86" s="12">
        <f>SUM(D87:D88)</f>
        <v>32</v>
      </c>
      <c r="E86" s="12">
        <f>SUM(E87:E88)</f>
        <v>52</v>
      </c>
      <c r="F86" s="12">
        <f>SUM(F87:F88)</f>
        <v>224</v>
      </c>
      <c r="G86" s="12">
        <f>SUM(G87:G88)</f>
        <v>2321</v>
      </c>
    </row>
    <row r="87" spans="1:7" s="16" customFormat="1" ht="15.75" customHeight="1">
      <c r="A87" s="2"/>
      <c r="B87" s="13" t="s">
        <v>10</v>
      </c>
      <c r="C87" s="14">
        <f>148+2400</f>
        <v>2548</v>
      </c>
      <c r="D87" s="17">
        <v>11</v>
      </c>
      <c r="E87" s="17">
        <v>24</v>
      </c>
      <c r="F87" s="17">
        <v>218</v>
      </c>
      <c r="G87" s="17">
        <f>66+55-55+21+2208</f>
        <v>2295</v>
      </c>
    </row>
    <row r="88" spans="1:7" s="16" customFormat="1" ht="15.75" customHeight="1">
      <c r="A88" s="2"/>
      <c r="B88" s="13" t="s">
        <v>11</v>
      </c>
      <c r="C88" s="14">
        <v>81</v>
      </c>
      <c r="D88" s="17">
        <v>21</v>
      </c>
      <c r="E88" s="17">
        <v>28</v>
      </c>
      <c r="F88" s="17">
        <v>6</v>
      </c>
      <c r="G88" s="17">
        <f>22+2-5+7</f>
        <v>26</v>
      </c>
    </row>
    <row r="89" spans="1:7" s="18" customFormat="1" ht="20.25" customHeight="1">
      <c r="A89" s="2">
        <v>2</v>
      </c>
      <c r="B89" s="20" t="s">
        <v>22</v>
      </c>
      <c r="C89" s="32">
        <f t="shared" ref="C89" si="46">SUM(C90:C91)</f>
        <v>0</v>
      </c>
      <c r="D89" s="12">
        <f>D90+D91</f>
        <v>0</v>
      </c>
      <c r="E89" s="12">
        <f>E90+E91</f>
        <v>0</v>
      </c>
      <c r="F89" s="12">
        <f>F90+F91</f>
        <v>0</v>
      </c>
      <c r="G89" s="12">
        <f>G90+G91</f>
        <v>0</v>
      </c>
    </row>
    <row r="90" spans="1:7" s="16" customFormat="1" ht="15.75" customHeight="1">
      <c r="A90" s="2"/>
      <c r="B90" s="13" t="s">
        <v>10</v>
      </c>
      <c r="C90" s="14"/>
      <c r="D90" s="17"/>
      <c r="E90" s="17"/>
      <c r="F90" s="17"/>
      <c r="G90" s="17"/>
    </row>
    <row r="91" spans="1:7" s="16" customFormat="1" ht="15.75" customHeight="1">
      <c r="A91" s="2"/>
      <c r="B91" s="13" t="s">
        <v>11</v>
      </c>
      <c r="C91" s="21"/>
      <c r="D91" s="17"/>
      <c r="E91" s="17"/>
      <c r="F91" s="17">
        <f>34-34</f>
        <v>0</v>
      </c>
      <c r="G91" s="17">
        <f>33+68-101</f>
        <v>0</v>
      </c>
    </row>
    <row r="92" spans="1:7" s="16" customFormat="1" ht="15.75" customHeight="1">
      <c r="A92" s="2">
        <v>2</v>
      </c>
      <c r="B92" s="20" t="s">
        <v>36</v>
      </c>
      <c r="C92" s="32">
        <f>1270-370</f>
        <v>900</v>
      </c>
      <c r="D92" s="17">
        <v>300</v>
      </c>
      <c r="E92" s="17">
        <f>318+17+1-124</f>
        <v>212</v>
      </c>
      <c r="F92" s="17">
        <v>111</v>
      </c>
      <c r="G92" s="17">
        <f>316+331-370</f>
        <v>277</v>
      </c>
    </row>
    <row r="93" spans="1:7" s="1" customFormat="1" ht="38.25" customHeight="1">
      <c r="A93" s="2">
        <v>1</v>
      </c>
      <c r="B93" s="33" t="s">
        <v>37</v>
      </c>
      <c r="C93" s="4">
        <f t="shared" ref="C93" si="47">C94</f>
        <v>3105</v>
      </c>
      <c r="D93" s="4">
        <f>D94</f>
        <v>191</v>
      </c>
      <c r="E93" s="4">
        <f>E94</f>
        <v>237</v>
      </c>
      <c r="F93" s="4">
        <f>F94</f>
        <v>249</v>
      </c>
      <c r="G93" s="4">
        <f>G94</f>
        <v>2428</v>
      </c>
    </row>
    <row r="94" spans="1:7" s="18" customFormat="1" ht="17.100000000000001" customHeight="1">
      <c r="A94" s="2">
        <v>2</v>
      </c>
      <c r="B94" s="20" t="s">
        <v>9</v>
      </c>
      <c r="C94" s="12">
        <f t="shared" ref="C94" si="48">SUM(C95:C96)</f>
        <v>3105</v>
      </c>
      <c r="D94" s="12">
        <f>SUM(D95:D96)</f>
        <v>191</v>
      </c>
      <c r="E94" s="12">
        <f>SUM(E95:E96)</f>
        <v>237</v>
      </c>
      <c r="F94" s="12">
        <f>SUM(F95:F96)</f>
        <v>249</v>
      </c>
      <c r="G94" s="12">
        <f>SUM(G95:G96)</f>
        <v>2428</v>
      </c>
    </row>
    <row r="95" spans="1:7" s="18" customFormat="1" ht="17.100000000000001" customHeight="1">
      <c r="A95" s="2"/>
      <c r="B95" s="13" t="s">
        <v>10</v>
      </c>
      <c r="C95" s="14">
        <f>584+2100</f>
        <v>2684</v>
      </c>
      <c r="D95" s="17">
        <v>105</v>
      </c>
      <c r="E95" s="17">
        <v>132</v>
      </c>
      <c r="F95" s="17">
        <v>134</v>
      </c>
      <c r="G95" s="17">
        <f>205+23+56-71+2100</f>
        <v>2313</v>
      </c>
    </row>
    <row r="96" spans="1:7" s="16" customFormat="1" ht="15.75" customHeight="1">
      <c r="A96" s="2"/>
      <c r="B96" s="13" t="s">
        <v>11</v>
      </c>
      <c r="C96" s="14">
        <v>421</v>
      </c>
      <c r="D96" s="17">
        <v>86</v>
      </c>
      <c r="E96" s="17">
        <v>105</v>
      </c>
      <c r="F96" s="17">
        <v>115</v>
      </c>
      <c r="G96" s="17">
        <f>81-3+1-35+71</f>
        <v>115</v>
      </c>
    </row>
    <row r="97" spans="1:7" s="1" customFormat="1" ht="39" customHeight="1">
      <c r="A97" s="2">
        <v>1</v>
      </c>
      <c r="B97" s="31" t="s">
        <v>38</v>
      </c>
      <c r="C97" s="4">
        <f t="shared" ref="C97" si="49">C98+C101+C104</f>
        <v>2608</v>
      </c>
      <c r="D97" s="4">
        <f>D98+D101+D104</f>
        <v>1061</v>
      </c>
      <c r="E97" s="4">
        <f>E98+E101+E104</f>
        <v>1547</v>
      </c>
      <c r="F97" s="4">
        <f>F98+F101+F104</f>
        <v>0</v>
      </c>
      <c r="G97" s="4">
        <f>G98+G101+G104</f>
        <v>0</v>
      </c>
    </row>
    <row r="98" spans="1:7" s="18" customFormat="1" ht="17.100000000000001" customHeight="1">
      <c r="A98" s="2">
        <v>2</v>
      </c>
      <c r="B98" s="20" t="s">
        <v>9</v>
      </c>
      <c r="C98" s="12">
        <f t="shared" ref="C98" si="50">SUM(C99:C100)</f>
        <v>1243</v>
      </c>
      <c r="D98" s="12">
        <f>SUM(D99:D100)</f>
        <v>310</v>
      </c>
      <c r="E98" s="12">
        <f>SUM(E99:E100)</f>
        <v>933</v>
      </c>
      <c r="F98" s="12">
        <f>SUM(F99:F100)</f>
        <v>0</v>
      </c>
      <c r="G98" s="12">
        <f>SUM(G99:G100)</f>
        <v>0</v>
      </c>
    </row>
    <row r="99" spans="1:7" s="16" customFormat="1" ht="15.75" customHeight="1">
      <c r="A99" s="2"/>
      <c r="B99" s="13" t="s">
        <v>10</v>
      </c>
      <c r="C99" s="14">
        <v>914</v>
      </c>
      <c r="D99" s="17">
        <v>233</v>
      </c>
      <c r="E99" s="17">
        <v>681</v>
      </c>
      <c r="F99" s="17"/>
      <c r="G99" s="17"/>
    </row>
    <row r="100" spans="1:7" s="16" customFormat="1" ht="15.75" customHeight="1">
      <c r="A100" s="2"/>
      <c r="B100" s="13" t="s">
        <v>11</v>
      </c>
      <c r="C100" s="14">
        <f>332-3</f>
        <v>329</v>
      </c>
      <c r="D100" s="17">
        <v>77</v>
      </c>
      <c r="E100" s="17">
        <v>252</v>
      </c>
      <c r="F100" s="17"/>
      <c r="G100" s="17"/>
    </row>
    <row r="101" spans="1:7" s="16" customFormat="1" ht="15.75" customHeight="1">
      <c r="A101" s="2">
        <v>2</v>
      </c>
      <c r="B101" s="20" t="s">
        <v>22</v>
      </c>
      <c r="C101" s="32">
        <f t="shared" ref="C101" si="51">SUM(C102:C103)</f>
        <v>1365</v>
      </c>
      <c r="D101" s="12">
        <f>SUM(D102:D103)</f>
        <v>751</v>
      </c>
      <c r="E101" s="12">
        <f>SUM(E102:E103)</f>
        <v>614</v>
      </c>
      <c r="F101" s="12">
        <f>SUM(F102:F103)</f>
        <v>0</v>
      </c>
      <c r="G101" s="12">
        <f>SUM(G102:G103)</f>
        <v>0</v>
      </c>
    </row>
    <row r="102" spans="1:7" s="16" customFormat="1" ht="15.75" customHeight="1">
      <c r="A102" s="2"/>
      <c r="B102" s="13" t="s">
        <v>10</v>
      </c>
      <c r="C102" s="14">
        <f>2725-1492</f>
        <v>1233</v>
      </c>
      <c r="D102" s="17">
        <v>681</v>
      </c>
      <c r="E102" s="17">
        <v>552</v>
      </c>
      <c r="F102" s="17"/>
      <c r="G102" s="17"/>
    </row>
    <row r="103" spans="1:7" s="16" customFormat="1" ht="15.75" customHeight="1">
      <c r="A103" s="2"/>
      <c r="B103" s="13" t="s">
        <v>11</v>
      </c>
      <c r="C103" s="21">
        <f>493-361</f>
        <v>132</v>
      </c>
      <c r="D103" s="17">
        <v>70</v>
      </c>
      <c r="E103" s="17">
        <v>62</v>
      </c>
      <c r="F103" s="17"/>
      <c r="G103" s="17"/>
    </row>
    <row r="104" spans="1:7" s="16" customFormat="1" ht="15.75" customHeight="1">
      <c r="A104" s="2">
        <v>2</v>
      </c>
      <c r="B104" s="20" t="s">
        <v>39</v>
      </c>
      <c r="C104" s="32">
        <f t="shared" ref="C104" si="52">SUM(C105:C106)</f>
        <v>0</v>
      </c>
      <c r="D104" s="12">
        <f>SUM(D105:D106)</f>
        <v>0</v>
      </c>
      <c r="E104" s="12">
        <f>SUM(E105:E106)</f>
        <v>0</v>
      </c>
      <c r="F104" s="12">
        <f>SUM(F105:F106)</f>
        <v>0</v>
      </c>
      <c r="G104" s="12">
        <f>SUM(G105:G106)</f>
        <v>0</v>
      </c>
    </row>
    <row r="105" spans="1:7" s="16" customFormat="1" ht="15.75" customHeight="1">
      <c r="A105" s="2"/>
      <c r="B105" s="13" t="s">
        <v>10</v>
      </c>
      <c r="C105" s="14">
        <f t="shared" ref="C105:C106" si="53">2-2</f>
        <v>0</v>
      </c>
      <c r="D105" s="17"/>
      <c r="E105" s="17"/>
      <c r="F105" s="17">
        <f>2-2</f>
        <v>0</v>
      </c>
      <c r="G105" s="17"/>
    </row>
    <row r="106" spans="1:7" s="16" customFormat="1" ht="15.75" customHeight="1">
      <c r="A106" s="2"/>
      <c r="B106" s="13" t="s">
        <v>11</v>
      </c>
      <c r="C106" s="21">
        <f t="shared" si="53"/>
        <v>0</v>
      </c>
      <c r="D106" s="17"/>
      <c r="E106" s="17"/>
      <c r="F106" s="17">
        <f>2-2</f>
        <v>0</v>
      </c>
      <c r="G106" s="17"/>
    </row>
    <row r="107" spans="1:7" s="1" customFormat="1" ht="39" customHeight="1">
      <c r="A107" s="2">
        <v>1</v>
      </c>
      <c r="B107" s="31" t="s">
        <v>111</v>
      </c>
      <c r="C107" s="4">
        <f t="shared" ref="C107" si="54">C108+C111+C114</f>
        <v>7557</v>
      </c>
      <c r="D107" s="4">
        <f>D108+D111+D114</f>
        <v>0</v>
      </c>
      <c r="E107" s="4">
        <f>E108+E111+E114</f>
        <v>0</v>
      </c>
      <c r="F107" s="4">
        <f>F108+F111+F114</f>
        <v>2416</v>
      </c>
      <c r="G107" s="4">
        <f>G108+G111+G114</f>
        <v>5141</v>
      </c>
    </row>
    <row r="108" spans="1:7" s="18" customFormat="1" ht="17.100000000000001" customHeight="1">
      <c r="A108" s="2">
        <v>2</v>
      </c>
      <c r="B108" s="20" t="s">
        <v>9</v>
      </c>
      <c r="C108" s="12">
        <f t="shared" ref="C108" si="55">SUM(C109:C110)</f>
        <v>2065</v>
      </c>
      <c r="D108" s="12">
        <f>SUM(D109:D110)</f>
        <v>0</v>
      </c>
      <c r="E108" s="12">
        <f>SUM(E109:E110)</f>
        <v>0</v>
      </c>
      <c r="F108" s="12">
        <f>SUM(F109:F110)</f>
        <v>1021</v>
      </c>
      <c r="G108" s="12">
        <f>SUM(G109:G110)</f>
        <v>1044</v>
      </c>
    </row>
    <row r="109" spans="1:7" s="16" customFormat="1" ht="15.75" customHeight="1">
      <c r="A109" s="2"/>
      <c r="B109" s="13" t="s">
        <v>10</v>
      </c>
      <c r="C109" s="14">
        <f>1408+139</f>
        <v>1547</v>
      </c>
      <c r="D109" s="17"/>
      <c r="E109" s="17"/>
      <c r="F109" s="17">
        <v>762</v>
      </c>
      <c r="G109" s="17">
        <f>654+50+139-100+42</f>
        <v>785</v>
      </c>
    </row>
    <row r="110" spans="1:7" s="16" customFormat="1" ht="15.75" customHeight="1">
      <c r="A110" s="2"/>
      <c r="B110" s="13" t="s">
        <v>11</v>
      </c>
      <c r="C110" s="14">
        <f>343+3+172</f>
        <v>518</v>
      </c>
      <c r="D110" s="17"/>
      <c r="E110" s="17"/>
      <c r="F110" s="17">
        <v>259</v>
      </c>
      <c r="G110" s="17">
        <f>222-50+3-100+12+172</f>
        <v>259</v>
      </c>
    </row>
    <row r="111" spans="1:7" s="16" customFormat="1" ht="15.75" customHeight="1">
      <c r="A111" s="2">
        <v>2</v>
      </c>
      <c r="B111" s="20" t="s">
        <v>22</v>
      </c>
      <c r="C111" s="32">
        <f t="shared" ref="C111" si="56">SUM(C112:C113)</f>
        <v>5486</v>
      </c>
      <c r="D111" s="12">
        <f>SUM(D112:D113)</f>
        <v>0</v>
      </c>
      <c r="E111" s="12">
        <f>SUM(E112:E113)</f>
        <v>0</v>
      </c>
      <c r="F111" s="12">
        <f>SUM(F112:F113)</f>
        <v>1395</v>
      </c>
      <c r="G111" s="12">
        <f>SUM(G112:G113)</f>
        <v>4091</v>
      </c>
    </row>
    <row r="112" spans="1:7" s="16" customFormat="1" ht="15.75" customHeight="1">
      <c r="A112" s="2"/>
      <c r="B112" s="13" t="s">
        <v>10</v>
      </c>
      <c r="C112" s="14">
        <v>4135</v>
      </c>
      <c r="D112" s="17"/>
      <c r="E112" s="17"/>
      <c r="F112" s="17">
        <v>1301</v>
      </c>
      <c r="G112" s="17">
        <f>1283+1492-1061-19+1139</f>
        <v>2834</v>
      </c>
    </row>
    <row r="113" spans="1:7" s="16" customFormat="1" ht="15.75" customHeight="1">
      <c r="A113" s="2"/>
      <c r="B113" s="13" t="s">
        <v>11</v>
      </c>
      <c r="C113" s="21">
        <f>1188+163</f>
        <v>1351</v>
      </c>
      <c r="D113" s="17"/>
      <c r="E113" s="17"/>
      <c r="F113" s="17">
        <v>94</v>
      </c>
      <c r="G113" s="17">
        <f>325+361-207+233+545</f>
        <v>1257</v>
      </c>
    </row>
    <row r="114" spans="1:7" s="16" customFormat="1" ht="15.75" customHeight="1">
      <c r="A114" s="2">
        <v>2</v>
      </c>
      <c r="B114" s="20" t="s">
        <v>39</v>
      </c>
      <c r="C114" s="32">
        <f t="shared" ref="C114" si="57">SUM(C115:C116)</f>
        <v>6</v>
      </c>
      <c r="D114" s="12">
        <f>SUM(D115:D116)</f>
        <v>0</v>
      </c>
      <c r="E114" s="12">
        <f>SUM(E115:E116)</f>
        <v>0</v>
      </c>
      <c r="F114" s="12">
        <f>SUM(F115:F116)</f>
        <v>0</v>
      </c>
      <c r="G114" s="12">
        <f>SUM(G115:G116)</f>
        <v>6</v>
      </c>
    </row>
    <row r="115" spans="1:7" s="16" customFormat="1" ht="15.75" customHeight="1">
      <c r="A115" s="2"/>
      <c r="B115" s="13" t="s">
        <v>10</v>
      </c>
      <c r="C115" s="14">
        <f>2+2</f>
        <v>4</v>
      </c>
      <c r="D115" s="17"/>
      <c r="E115" s="17"/>
      <c r="F115" s="17">
        <f>1+2-3</f>
        <v>0</v>
      </c>
      <c r="G115" s="17">
        <f>1+3</f>
        <v>4</v>
      </c>
    </row>
    <row r="116" spans="1:7" s="16" customFormat="1" ht="15.75" customHeight="1">
      <c r="A116" s="2"/>
      <c r="B116" s="13" t="s">
        <v>11</v>
      </c>
      <c r="C116" s="21">
        <f>2</f>
        <v>2</v>
      </c>
      <c r="D116" s="17"/>
      <c r="E116" s="17"/>
      <c r="F116" s="17">
        <f>0+2-2</f>
        <v>0</v>
      </c>
      <c r="G116" s="17">
        <f>0+2</f>
        <v>2</v>
      </c>
    </row>
    <row r="117" spans="1:7" s="1" customFormat="1" ht="39" customHeight="1">
      <c r="A117" s="2">
        <v>1</v>
      </c>
      <c r="B117" s="31" t="s">
        <v>40</v>
      </c>
      <c r="C117" s="4">
        <f t="shared" ref="C117" si="58">C118</f>
        <v>935</v>
      </c>
      <c r="D117" s="4">
        <f>D118</f>
        <v>62</v>
      </c>
      <c r="E117" s="4">
        <f>E118</f>
        <v>49</v>
      </c>
      <c r="F117" s="4">
        <f>F118</f>
        <v>45</v>
      </c>
      <c r="G117" s="4">
        <f>G118</f>
        <v>779</v>
      </c>
    </row>
    <row r="118" spans="1:7" s="18" customFormat="1" ht="17.100000000000001" customHeight="1">
      <c r="A118" s="2">
        <v>2</v>
      </c>
      <c r="B118" s="20" t="s">
        <v>9</v>
      </c>
      <c r="C118" s="12">
        <f t="shared" ref="C118" si="59">SUM(C119:C120)</f>
        <v>935</v>
      </c>
      <c r="D118" s="12">
        <f>SUM(D119:D120)</f>
        <v>62</v>
      </c>
      <c r="E118" s="12">
        <f>SUM(E119:E120)</f>
        <v>49</v>
      </c>
      <c r="F118" s="12">
        <f>SUM(F119:F120)</f>
        <v>45</v>
      </c>
      <c r="G118" s="12">
        <f>SUM(G119:G120)</f>
        <v>779</v>
      </c>
    </row>
    <row r="119" spans="1:7" s="16" customFormat="1" ht="15.75" customHeight="1">
      <c r="A119" s="2"/>
      <c r="B119" s="13" t="s">
        <v>10</v>
      </c>
      <c r="C119" s="14">
        <v>885</v>
      </c>
      <c r="D119" s="17">
        <v>56</v>
      </c>
      <c r="E119" s="17">
        <v>48</v>
      </c>
      <c r="F119" s="17">
        <v>44</v>
      </c>
      <c r="G119" s="17">
        <f>233+14+288+202</f>
        <v>737</v>
      </c>
    </row>
    <row r="120" spans="1:7" s="16" customFormat="1" ht="15.75" customHeight="1">
      <c r="A120" s="2"/>
      <c r="B120" s="13" t="s">
        <v>11</v>
      </c>
      <c r="C120" s="14">
        <v>50</v>
      </c>
      <c r="D120" s="17">
        <v>6</v>
      </c>
      <c r="E120" s="17">
        <v>1</v>
      </c>
      <c r="F120" s="17">
        <v>1</v>
      </c>
      <c r="G120" s="17">
        <f>25-14+19+12</f>
        <v>42</v>
      </c>
    </row>
    <row r="121" spans="1:7" s="1" customFormat="1" ht="30" customHeight="1">
      <c r="A121" s="2">
        <v>1</v>
      </c>
      <c r="B121" s="8" t="s">
        <v>41</v>
      </c>
      <c r="C121" s="4">
        <f t="shared" ref="C121" si="60">C122+C125</f>
        <v>19742</v>
      </c>
      <c r="D121" s="4">
        <f>D122+D125</f>
        <v>611</v>
      </c>
      <c r="E121" s="4">
        <f t="shared" ref="E121:G121" si="61">E122+E125</f>
        <v>1083</v>
      </c>
      <c r="F121" s="4">
        <f t="shared" si="61"/>
        <v>4299</v>
      </c>
      <c r="G121" s="4">
        <f t="shared" si="61"/>
        <v>13749</v>
      </c>
    </row>
    <row r="122" spans="1:7" s="18" customFormat="1" ht="17.100000000000001" customHeight="1">
      <c r="A122" s="2">
        <v>2</v>
      </c>
      <c r="B122" s="20" t="s">
        <v>9</v>
      </c>
      <c r="C122" s="12">
        <f>SUM(C123:C124)</f>
        <v>16784</v>
      </c>
      <c r="D122" s="12">
        <f t="shared" ref="D122:G122" si="62">SUM(D123:D124)</f>
        <v>148</v>
      </c>
      <c r="E122" s="12">
        <f t="shared" si="62"/>
        <v>549</v>
      </c>
      <c r="F122" s="12">
        <f t="shared" si="62"/>
        <v>3635</v>
      </c>
      <c r="G122" s="12">
        <f t="shared" si="62"/>
        <v>12452</v>
      </c>
    </row>
    <row r="123" spans="1:7" s="16" customFormat="1" ht="15.75" customHeight="1">
      <c r="A123" s="2"/>
      <c r="B123" s="13" t="s">
        <v>10</v>
      </c>
      <c r="C123" s="14">
        <f>14933+18+350-2607-1222-291-2100-37</f>
        <v>9044</v>
      </c>
      <c r="D123" s="17">
        <v>14</v>
      </c>
      <c r="E123" s="17">
        <v>50</v>
      </c>
      <c r="F123" s="17">
        <v>290</v>
      </c>
      <c r="G123" s="17">
        <f>7250-191+255+368+1045-37</f>
        <v>8690</v>
      </c>
    </row>
    <row r="124" spans="1:7" s="16" customFormat="1" ht="15.75" customHeight="1">
      <c r="A124" s="2"/>
      <c r="B124" s="13" t="s">
        <v>11</v>
      </c>
      <c r="C124" s="14">
        <v>7740</v>
      </c>
      <c r="D124" s="17">
        <v>134</v>
      </c>
      <c r="E124" s="17">
        <v>499</v>
      </c>
      <c r="F124" s="17">
        <v>3345</v>
      </c>
      <c r="G124" s="17">
        <f>3903-110-469-368+588+218</f>
        <v>3762</v>
      </c>
    </row>
    <row r="125" spans="1:7" s="16" customFormat="1" ht="15.75" customHeight="1">
      <c r="A125" s="2">
        <v>2</v>
      </c>
      <c r="B125" s="20" t="s">
        <v>22</v>
      </c>
      <c r="C125" s="32">
        <f t="shared" ref="C125" si="63">SUM(C126:C127)</f>
        <v>2958</v>
      </c>
      <c r="D125" s="12">
        <f>SUM(D126:D127)</f>
        <v>463</v>
      </c>
      <c r="E125" s="12">
        <f>SUM(E126:E127)</f>
        <v>534</v>
      </c>
      <c r="F125" s="12">
        <f>SUM(F126:F127)</f>
        <v>664</v>
      </c>
      <c r="G125" s="12">
        <f>SUM(G126:G127)</f>
        <v>1297</v>
      </c>
    </row>
    <row r="126" spans="1:7" s="16" customFormat="1" ht="15.75" customHeight="1">
      <c r="A126" s="2"/>
      <c r="B126" s="13" t="s">
        <v>10</v>
      </c>
      <c r="C126" s="14">
        <v>3</v>
      </c>
      <c r="D126" s="17">
        <f>2</f>
        <v>2</v>
      </c>
      <c r="E126" s="17"/>
      <c r="F126" s="17"/>
      <c r="G126" s="17">
        <v>1</v>
      </c>
    </row>
    <row r="127" spans="1:7" s="16" customFormat="1" ht="15.75" customHeight="1">
      <c r="A127" s="2"/>
      <c r="B127" s="13" t="s">
        <v>11</v>
      </c>
      <c r="C127" s="21">
        <v>2955</v>
      </c>
      <c r="D127" s="17">
        <v>461</v>
      </c>
      <c r="E127" s="17">
        <v>534</v>
      </c>
      <c r="F127" s="17">
        <v>664</v>
      </c>
      <c r="G127" s="17">
        <f>1123-42+458-243</f>
        <v>1296</v>
      </c>
    </row>
    <row r="128" spans="1:7" s="16" customFormat="1" ht="18.75" hidden="1" customHeight="1">
      <c r="A128" s="2">
        <v>3</v>
      </c>
      <c r="B128" s="13" t="s">
        <v>42</v>
      </c>
      <c r="C128" s="27">
        <f>C86+C94+C98+C122+C118+C108</f>
        <v>26761</v>
      </c>
      <c r="D128" s="27">
        <f t="shared" ref="D128:G128" si="64">D86+D94+D98+D122+D118+D108</f>
        <v>743</v>
      </c>
      <c r="E128" s="27">
        <f t="shared" si="64"/>
        <v>1820</v>
      </c>
      <c r="F128" s="27">
        <f t="shared" si="64"/>
        <v>5174</v>
      </c>
      <c r="G128" s="27">
        <f t="shared" si="64"/>
        <v>19024</v>
      </c>
    </row>
    <row r="129" spans="1:7" s="16" customFormat="1" ht="18.75" hidden="1" customHeight="1">
      <c r="A129" s="2">
        <v>3</v>
      </c>
      <c r="B129" s="13" t="s">
        <v>43</v>
      </c>
      <c r="C129" s="27">
        <f>C89+C101+C104+C125+C111+C114</f>
        <v>9815</v>
      </c>
      <c r="D129" s="27">
        <f t="shared" ref="D129:G129" si="65">D89+D101+D104+D125+D111+D114</f>
        <v>1214</v>
      </c>
      <c r="E129" s="27">
        <f t="shared" si="65"/>
        <v>1148</v>
      </c>
      <c r="F129" s="27">
        <f t="shared" si="65"/>
        <v>2059</v>
      </c>
      <c r="G129" s="27">
        <f t="shared" si="65"/>
        <v>5394</v>
      </c>
    </row>
    <row r="130" spans="1:7" s="16" customFormat="1" ht="18.75" hidden="1" customHeight="1">
      <c r="A130" s="2">
        <v>3</v>
      </c>
      <c r="B130" s="13" t="s">
        <v>44</v>
      </c>
      <c r="C130" s="27">
        <f t="shared" ref="C130:G130" si="66">C92</f>
        <v>900</v>
      </c>
      <c r="D130" s="27">
        <f t="shared" si="66"/>
        <v>300</v>
      </c>
      <c r="E130" s="27">
        <f t="shared" si="66"/>
        <v>212</v>
      </c>
      <c r="F130" s="27">
        <f t="shared" si="66"/>
        <v>111</v>
      </c>
      <c r="G130" s="27">
        <f t="shared" si="66"/>
        <v>277</v>
      </c>
    </row>
    <row r="131" spans="1:7" s="25" customFormat="1" ht="21" hidden="1" customHeight="1">
      <c r="A131" s="2">
        <v>3</v>
      </c>
      <c r="B131" s="8" t="s">
        <v>45</v>
      </c>
      <c r="C131" s="28">
        <f t="shared" ref="C131" si="67">C128+C129+C130</f>
        <v>37476</v>
      </c>
      <c r="D131" s="28">
        <f>D128+D129+D130</f>
        <v>2257</v>
      </c>
      <c r="E131" s="28">
        <f>E128+E129+E130</f>
        <v>3180</v>
      </c>
      <c r="F131" s="28">
        <f>F128+F129+F130</f>
        <v>7344</v>
      </c>
      <c r="G131" s="28">
        <f>G128+G129+G130</f>
        <v>24695</v>
      </c>
    </row>
    <row r="132" spans="1:7" s="25" customFormat="1" ht="19.5" customHeight="1">
      <c r="A132" s="2">
        <v>3</v>
      </c>
      <c r="B132" s="8" t="s">
        <v>46</v>
      </c>
      <c r="C132" s="28">
        <f t="shared" ref="C132:C133" si="68">C128+C83+C55+C25</f>
        <v>50092</v>
      </c>
      <c r="D132" s="28">
        <f t="shared" ref="D132:G133" si="69">D128+D83+D55+D25</f>
        <v>5651</v>
      </c>
      <c r="E132" s="28">
        <f t="shared" si="69"/>
        <v>6990</v>
      </c>
      <c r="F132" s="28">
        <f t="shared" si="69"/>
        <v>10773</v>
      </c>
      <c r="G132" s="28">
        <f t="shared" si="69"/>
        <v>26678</v>
      </c>
    </row>
    <row r="133" spans="1:7" s="25" customFormat="1" ht="19.5" customHeight="1">
      <c r="A133" s="2">
        <v>3</v>
      </c>
      <c r="B133" s="8" t="s">
        <v>47</v>
      </c>
      <c r="C133" s="28">
        <f t="shared" si="68"/>
        <v>31321</v>
      </c>
      <c r="D133" s="28">
        <f t="shared" si="69"/>
        <v>4911</v>
      </c>
      <c r="E133" s="28">
        <f t="shared" si="69"/>
        <v>6688</v>
      </c>
      <c r="F133" s="28">
        <f t="shared" si="69"/>
        <v>7422</v>
      </c>
      <c r="G133" s="28">
        <f t="shared" si="69"/>
        <v>12300</v>
      </c>
    </row>
    <row r="134" spans="1:7" s="25" customFormat="1" ht="19.5" customHeight="1">
      <c r="A134" s="2">
        <v>3</v>
      </c>
      <c r="B134" s="8" t="s">
        <v>48</v>
      </c>
      <c r="C134" s="34">
        <f t="shared" ref="C134" si="70">C130</f>
        <v>900</v>
      </c>
      <c r="D134" s="28">
        <f>D130</f>
        <v>300</v>
      </c>
      <c r="E134" s="28">
        <f>E130</f>
        <v>212</v>
      </c>
      <c r="F134" s="28">
        <f>F130</f>
        <v>111</v>
      </c>
      <c r="G134" s="28">
        <f>G130</f>
        <v>277</v>
      </c>
    </row>
    <row r="135" spans="1:7" s="1" customFormat="1" ht="22.5" hidden="1" customHeight="1" thickBot="1">
      <c r="A135" s="2">
        <v>3</v>
      </c>
      <c r="B135" s="280" t="s">
        <v>49</v>
      </c>
      <c r="C135" s="28">
        <f t="shared" ref="C135" si="71">C132+C133+C134</f>
        <v>82313</v>
      </c>
      <c r="D135" s="28">
        <f>D132+D133+D134</f>
        <v>10862</v>
      </c>
      <c r="E135" s="28">
        <f>E132+E133+E134</f>
        <v>13890</v>
      </c>
      <c r="F135" s="28">
        <f>F132+F133+F134</f>
        <v>18306</v>
      </c>
      <c r="G135" s="28">
        <f>G132+G133+G134</f>
        <v>39255</v>
      </c>
    </row>
    <row r="136" spans="1:7" s="1" customFormat="1" ht="13.5" customHeight="1">
      <c r="A136" s="2"/>
      <c r="C136" s="36"/>
      <c r="D136" s="36"/>
      <c r="E136" s="36"/>
      <c r="F136" s="36"/>
      <c r="G136" s="36"/>
    </row>
    <row r="137" spans="1:7" s="1" customFormat="1" ht="17.25" customHeight="1">
      <c r="A137" s="2"/>
      <c r="C137" s="37"/>
      <c r="D137" s="281"/>
      <c r="E137" s="281"/>
      <c r="F137" s="281"/>
      <c r="G137" s="281"/>
    </row>
    <row r="138" spans="1:7" s="1" customFormat="1" ht="15" customHeight="1">
      <c r="A138" s="2"/>
      <c r="B138" s="38" t="s">
        <v>9</v>
      </c>
      <c r="C138" s="39">
        <v>54841</v>
      </c>
      <c r="D138" s="282"/>
      <c r="E138" s="282"/>
      <c r="F138" s="282"/>
      <c r="G138" s="282"/>
    </row>
    <row r="139" spans="1:7" s="1" customFormat="1" ht="17.25" customHeight="1">
      <c r="A139" s="2"/>
      <c r="B139" s="40" t="s">
        <v>22</v>
      </c>
      <c r="C139" s="41">
        <v>31321</v>
      </c>
      <c r="D139" s="283"/>
      <c r="E139" s="283"/>
      <c r="F139" s="283"/>
      <c r="G139" s="283"/>
    </row>
    <row r="140" spans="1:7" s="1" customFormat="1" ht="17.25" customHeight="1">
      <c r="A140" s="2"/>
      <c r="B140" s="42" t="s">
        <v>36</v>
      </c>
      <c r="C140" s="43">
        <v>900</v>
      </c>
      <c r="D140" s="36"/>
      <c r="E140" s="36"/>
      <c r="F140" s="36"/>
      <c r="G140" s="36"/>
    </row>
    <row r="141" spans="1:7" s="1" customFormat="1" ht="17.25" customHeight="1">
      <c r="A141" s="2"/>
      <c r="B141" s="42"/>
      <c r="C141" s="36">
        <f t="shared" ref="C141" si="72">C135-C138-C139-C140</f>
        <v>-4749</v>
      </c>
      <c r="D141" s="36"/>
      <c r="E141" s="36"/>
      <c r="F141" s="36"/>
      <c r="G141" s="36"/>
    </row>
    <row r="142" spans="1:7" s="1" customFormat="1" ht="14.25">
      <c r="A142" s="2"/>
      <c r="B142" s="44"/>
      <c r="C142" s="46"/>
      <c r="D142" s="37"/>
      <c r="E142" s="37"/>
      <c r="F142" s="37"/>
      <c r="G142" s="37"/>
    </row>
    <row r="143" spans="1:7">
      <c r="B143" s="42" t="s">
        <v>50</v>
      </c>
      <c r="C143" s="51">
        <v>276</v>
      </c>
    </row>
    <row r="144" spans="1:7">
      <c r="B144" s="52" t="s">
        <v>51</v>
      </c>
      <c r="C144" s="51">
        <f>C143+C132</f>
        <v>50368</v>
      </c>
    </row>
    <row r="145" spans="2:3">
      <c r="B145" s="47"/>
    </row>
    <row r="146" spans="2:3" ht="15.75" thickBot="1">
      <c r="B146" s="47"/>
    </row>
    <row r="147" spans="2:3" ht="26.25" customHeight="1" thickBot="1">
      <c r="B147" s="53" t="s">
        <v>52</v>
      </c>
      <c r="C147" s="54">
        <v>55117</v>
      </c>
    </row>
    <row r="148" spans="2:3">
      <c r="C148" s="284">
        <f>C147-C144</f>
        <v>4749</v>
      </c>
    </row>
    <row r="149" spans="2:3">
      <c r="C149" s="284"/>
    </row>
    <row r="150" spans="2:3">
      <c r="B150" s="42" t="s">
        <v>53</v>
      </c>
      <c r="C150" s="51">
        <v>21</v>
      </c>
    </row>
    <row r="151" spans="2:3" ht="15.75" thickBot="1">
      <c r="B151" s="52" t="s">
        <v>51</v>
      </c>
      <c r="C151" s="51">
        <f>C150+C133</f>
        <v>31342</v>
      </c>
    </row>
    <row r="152" spans="2:3" ht="25.5" customHeight="1" thickBot="1">
      <c r="B152" s="53" t="s">
        <v>54</v>
      </c>
      <c r="C152" s="54">
        <v>31342</v>
      </c>
    </row>
    <row r="153" spans="2:3">
      <c r="C153" s="284">
        <f t="shared" ref="C153" si="73">C152-C151</f>
        <v>0</v>
      </c>
    </row>
    <row r="154" spans="2:3">
      <c r="B154" s="55"/>
    </row>
  </sheetData>
  <autoFilter ref="A4:G141"/>
  <mergeCells count="2">
    <mergeCell ref="B2:G2"/>
    <mergeCell ref="B1:C1"/>
  </mergeCells>
  <conditionalFormatting sqref="H2:XFD2 D1:XFD1 A1:B2 A3:XFD1048576">
    <cfRule type="expression" dxfId="837" priority="2412">
      <formula>$A1=3</formula>
    </cfRule>
    <cfRule type="expression" dxfId="836" priority="2413">
      <formula>$A1=2</formula>
    </cfRule>
    <cfRule type="expression" dxfId="835" priority="2414">
      <formula>$A1=1</formula>
    </cfRule>
  </conditionalFormatting>
  <conditionalFormatting sqref="D123:G127">
    <cfRule type="expression" dxfId="834" priority="2406">
      <formula>$A123=3</formula>
    </cfRule>
    <cfRule type="expression" dxfId="833" priority="2407">
      <formula>$A123=2</formula>
    </cfRule>
    <cfRule type="expression" dxfId="832" priority="2408">
      <formula>$A123=1</formula>
    </cfRule>
  </conditionalFormatting>
  <conditionalFormatting sqref="D62:F67">
    <cfRule type="expression" dxfId="831" priority="2394">
      <formula>#REF!=3</formula>
    </cfRule>
    <cfRule type="expression" dxfId="830" priority="2395">
      <formula>#REF!=2</formula>
    </cfRule>
    <cfRule type="expression" dxfId="829" priority="2396">
      <formula>#REF!=1</formula>
    </cfRule>
  </conditionalFormatting>
  <conditionalFormatting sqref="B143:B147 B150:B152">
    <cfRule type="expression" dxfId="828" priority="2390">
      <formula>#REF!=4</formula>
    </cfRule>
    <cfRule type="expression" dxfId="827" priority="2391">
      <formula>#REF!=3</formula>
    </cfRule>
    <cfRule type="expression" dxfId="826" priority="2392">
      <formula>#REF!=2</formula>
    </cfRule>
    <cfRule type="expression" dxfId="825" priority="2393">
      <formula>#REF!=1</formula>
    </cfRule>
  </conditionalFormatting>
  <conditionalFormatting sqref="D105:G120">
    <cfRule type="expression" dxfId="824" priority="2387">
      <formula>$A105=3</formula>
    </cfRule>
    <cfRule type="expression" dxfId="823" priority="2388">
      <formula>$A105=2</formula>
    </cfRule>
    <cfRule type="expression" dxfId="822" priority="2389">
      <formula>$A105=1</formula>
    </cfRule>
  </conditionalFormatting>
  <conditionalFormatting sqref="D102:G102">
    <cfRule type="expression" dxfId="821" priority="2384">
      <formula>$A102=3</formula>
    </cfRule>
    <cfRule type="expression" dxfId="820" priority="2385">
      <formula>$A102=2</formula>
    </cfRule>
    <cfRule type="expression" dxfId="819" priority="2386">
      <formula>$A102=1</formula>
    </cfRule>
  </conditionalFormatting>
  <conditionalFormatting sqref="D103:G103">
    <cfRule type="expression" dxfId="818" priority="2381">
      <formula>$A103=3</formula>
    </cfRule>
    <cfRule type="expression" dxfId="817" priority="2382">
      <formula>$A103=2</formula>
    </cfRule>
    <cfRule type="expression" dxfId="816" priority="2383">
      <formula>$A103=1</formula>
    </cfRule>
  </conditionalFormatting>
  <conditionalFormatting sqref="D99:G99">
    <cfRule type="expression" dxfId="815" priority="2378">
      <formula>$A99=3</formula>
    </cfRule>
    <cfRule type="expression" dxfId="814" priority="2379">
      <formula>$A99=2</formula>
    </cfRule>
    <cfRule type="expression" dxfId="813" priority="2380">
      <formula>$A99=1</formula>
    </cfRule>
  </conditionalFormatting>
  <conditionalFormatting sqref="D100:G100">
    <cfRule type="expression" dxfId="812" priority="2375">
      <formula>$A100=3</formula>
    </cfRule>
    <cfRule type="expression" dxfId="811" priority="2376">
      <formula>$A100=2</formula>
    </cfRule>
    <cfRule type="expression" dxfId="810" priority="2377">
      <formula>$A100=1</formula>
    </cfRule>
  </conditionalFormatting>
  <conditionalFormatting sqref="D90:G90">
    <cfRule type="expression" dxfId="809" priority="2372">
      <formula>$A90=3</formula>
    </cfRule>
    <cfRule type="expression" dxfId="808" priority="2373">
      <formula>$A90=2</formula>
    </cfRule>
    <cfRule type="expression" dxfId="807" priority="2374">
      <formula>$A90=1</formula>
    </cfRule>
  </conditionalFormatting>
  <conditionalFormatting sqref="D91:G91">
    <cfRule type="expression" dxfId="806" priority="2369">
      <formula>$A91=3</formula>
    </cfRule>
    <cfRule type="expression" dxfId="805" priority="2370">
      <formula>$A91=2</formula>
    </cfRule>
    <cfRule type="expression" dxfId="804" priority="2371">
      <formula>$A91=1</formula>
    </cfRule>
  </conditionalFormatting>
  <conditionalFormatting sqref="D87:G87">
    <cfRule type="expression" dxfId="803" priority="2366">
      <formula>$A87=3</formula>
    </cfRule>
    <cfRule type="expression" dxfId="802" priority="2367">
      <formula>$A87=2</formula>
    </cfRule>
    <cfRule type="expression" dxfId="801" priority="2368">
      <formula>$A87=1</formula>
    </cfRule>
  </conditionalFormatting>
  <conditionalFormatting sqref="D88:G88">
    <cfRule type="expression" dxfId="800" priority="2363">
      <formula>$A88=3</formula>
    </cfRule>
    <cfRule type="expression" dxfId="799" priority="2364">
      <formula>$A88=2</formula>
    </cfRule>
    <cfRule type="expression" dxfId="798" priority="2365">
      <formula>$A88=1</formula>
    </cfRule>
  </conditionalFormatting>
  <conditionalFormatting sqref="D81:G81">
    <cfRule type="expression" dxfId="797" priority="2360">
      <formula>$A81=3</formula>
    </cfRule>
    <cfRule type="expression" dxfId="796" priority="2361">
      <formula>$A81=2</formula>
    </cfRule>
    <cfRule type="expression" dxfId="795" priority="2362">
      <formula>$A81=1</formula>
    </cfRule>
  </conditionalFormatting>
  <conditionalFormatting sqref="D82:G82">
    <cfRule type="expression" dxfId="794" priority="2357">
      <formula>$A82=3</formula>
    </cfRule>
    <cfRule type="expression" dxfId="793" priority="2358">
      <formula>$A82=2</formula>
    </cfRule>
    <cfRule type="expression" dxfId="792" priority="2359">
      <formula>$A82=1</formula>
    </cfRule>
  </conditionalFormatting>
  <conditionalFormatting sqref="D77:G77">
    <cfRule type="expression" dxfId="791" priority="2354">
      <formula>$A77=3</formula>
    </cfRule>
    <cfRule type="expression" dxfId="790" priority="2355">
      <formula>$A77=2</formula>
    </cfRule>
    <cfRule type="expression" dxfId="789" priority="2356">
      <formula>$A77=1</formula>
    </cfRule>
  </conditionalFormatting>
  <conditionalFormatting sqref="D78:G78">
    <cfRule type="expression" dxfId="788" priority="2351">
      <formula>$A78=3</formula>
    </cfRule>
    <cfRule type="expression" dxfId="787" priority="2352">
      <formula>$A78=2</formula>
    </cfRule>
    <cfRule type="expression" dxfId="786" priority="2353">
      <formula>$A78=1</formula>
    </cfRule>
  </conditionalFormatting>
  <conditionalFormatting sqref="D73:G73">
    <cfRule type="expression" dxfId="785" priority="2348">
      <formula>$A73=3</formula>
    </cfRule>
    <cfRule type="expression" dxfId="784" priority="2349">
      <formula>$A73=2</formula>
    </cfRule>
    <cfRule type="expression" dxfId="783" priority="2350">
      <formula>$A73=1</formula>
    </cfRule>
  </conditionalFormatting>
  <conditionalFormatting sqref="D74:G74">
    <cfRule type="expression" dxfId="782" priority="2345">
      <formula>$A74=3</formula>
    </cfRule>
    <cfRule type="expression" dxfId="781" priority="2346">
      <formula>$A74=2</formula>
    </cfRule>
    <cfRule type="expression" dxfId="780" priority="2347">
      <formula>$A74=1</formula>
    </cfRule>
  </conditionalFormatting>
  <conditionalFormatting sqref="D70:G70">
    <cfRule type="expression" dxfId="779" priority="2342">
      <formula>$A70=3</formula>
    </cfRule>
    <cfRule type="expression" dxfId="778" priority="2343">
      <formula>$A70=2</formula>
    </cfRule>
    <cfRule type="expression" dxfId="777" priority="2344">
      <formula>$A70=1</formula>
    </cfRule>
  </conditionalFormatting>
  <conditionalFormatting sqref="D71:G71">
    <cfRule type="expression" dxfId="776" priority="2339">
      <formula>$A71=3</formula>
    </cfRule>
    <cfRule type="expression" dxfId="775" priority="2340">
      <formula>$A71=2</formula>
    </cfRule>
    <cfRule type="expression" dxfId="774" priority="2341">
      <formula>$A71=1</formula>
    </cfRule>
  </conditionalFormatting>
  <conditionalFormatting sqref="D66:G66">
    <cfRule type="expression" dxfId="773" priority="2336">
      <formula>$A66=3</formula>
    </cfRule>
    <cfRule type="expression" dxfId="772" priority="2337">
      <formula>$A66=2</formula>
    </cfRule>
    <cfRule type="expression" dxfId="771" priority="2338">
      <formula>$A66=1</formula>
    </cfRule>
  </conditionalFormatting>
  <conditionalFormatting sqref="D67:G67">
    <cfRule type="expression" dxfId="770" priority="2333">
      <formula>$A67=3</formula>
    </cfRule>
    <cfRule type="expression" dxfId="769" priority="2334">
      <formula>$A67=2</formula>
    </cfRule>
    <cfRule type="expression" dxfId="768" priority="2335">
      <formula>$A67=1</formula>
    </cfRule>
  </conditionalFormatting>
  <conditionalFormatting sqref="D62:G62">
    <cfRule type="expression" dxfId="767" priority="2330">
      <formula>$A62=3</formula>
    </cfRule>
    <cfRule type="expression" dxfId="766" priority="2331">
      <formula>$A62=2</formula>
    </cfRule>
    <cfRule type="expression" dxfId="765" priority="2332">
      <formula>$A62=1</formula>
    </cfRule>
  </conditionalFormatting>
  <conditionalFormatting sqref="D63:G63">
    <cfRule type="expression" dxfId="764" priority="2327">
      <formula>$A63=3</formula>
    </cfRule>
    <cfRule type="expression" dxfId="763" priority="2328">
      <formula>$A63=2</formula>
    </cfRule>
    <cfRule type="expression" dxfId="762" priority="2329">
      <formula>$A63=1</formula>
    </cfRule>
  </conditionalFormatting>
  <conditionalFormatting sqref="D59:G59">
    <cfRule type="expression" dxfId="761" priority="2324">
      <formula>$A59=3</formula>
    </cfRule>
    <cfRule type="expression" dxfId="760" priority="2325">
      <formula>$A59=2</formula>
    </cfRule>
    <cfRule type="expression" dxfId="759" priority="2326">
      <formula>$A59=1</formula>
    </cfRule>
  </conditionalFormatting>
  <conditionalFormatting sqref="D60:G60">
    <cfRule type="expression" dxfId="758" priority="2321">
      <formula>$A60=3</formula>
    </cfRule>
    <cfRule type="expression" dxfId="757" priority="2322">
      <formula>$A60=2</formula>
    </cfRule>
    <cfRule type="expression" dxfId="756" priority="2323">
      <formula>$A60=1</formula>
    </cfRule>
  </conditionalFormatting>
  <conditionalFormatting sqref="D53:G53">
    <cfRule type="expression" dxfId="755" priority="2318">
      <formula>$A53=3</formula>
    </cfRule>
    <cfRule type="expression" dxfId="754" priority="2319">
      <formula>$A53=2</formula>
    </cfRule>
    <cfRule type="expression" dxfId="753" priority="2320">
      <formula>$A53=1</formula>
    </cfRule>
  </conditionalFormatting>
  <conditionalFormatting sqref="D54:G54">
    <cfRule type="expression" dxfId="752" priority="2315">
      <formula>$A54=3</formula>
    </cfRule>
    <cfRule type="expression" dxfId="751" priority="2316">
      <formula>$A54=2</formula>
    </cfRule>
    <cfRule type="expression" dxfId="750" priority="2317">
      <formula>$A54=1</formula>
    </cfRule>
  </conditionalFormatting>
  <conditionalFormatting sqref="D49:G49">
    <cfRule type="expression" dxfId="749" priority="2312">
      <formula>$A49=3</formula>
    </cfRule>
    <cfRule type="expression" dxfId="748" priority="2313">
      <formula>$A49=2</formula>
    </cfRule>
    <cfRule type="expression" dxfId="747" priority="2314">
      <formula>$A49=1</formula>
    </cfRule>
  </conditionalFormatting>
  <conditionalFormatting sqref="D50:G50">
    <cfRule type="expression" dxfId="746" priority="2309">
      <formula>$A50=3</formula>
    </cfRule>
    <cfRule type="expression" dxfId="745" priority="2310">
      <formula>$A50=2</formula>
    </cfRule>
    <cfRule type="expression" dxfId="744" priority="2311">
      <formula>$A50=1</formula>
    </cfRule>
  </conditionalFormatting>
  <conditionalFormatting sqref="D45:G45">
    <cfRule type="expression" dxfId="743" priority="2306">
      <formula>$A45=3</formula>
    </cfRule>
    <cfRule type="expression" dxfId="742" priority="2307">
      <formula>$A45=2</formula>
    </cfRule>
    <cfRule type="expression" dxfId="741" priority="2308">
      <formula>$A45=1</formula>
    </cfRule>
  </conditionalFormatting>
  <conditionalFormatting sqref="D46:G46">
    <cfRule type="expression" dxfId="740" priority="2303">
      <formula>$A46=3</formula>
    </cfRule>
    <cfRule type="expression" dxfId="739" priority="2304">
      <formula>$A46=2</formula>
    </cfRule>
    <cfRule type="expression" dxfId="738" priority="2305">
      <formula>$A46=1</formula>
    </cfRule>
  </conditionalFormatting>
  <conditionalFormatting sqref="D37:G37">
    <cfRule type="expression" dxfId="737" priority="2300">
      <formula>$A37=3</formula>
    </cfRule>
    <cfRule type="expression" dxfId="736" priority="2301">
      <formula>$A37=2</formula>
    </cfRule>
    <cfRule type="expression" dxfId="735" priority="2302">
      <formula>$A37=1</formula>
    </cfRule>
  </conditionalFormatting>
  <conditionalFormatting sqref="D38:G38">
    <cfRule type="expression" dxfId="734" priority="2297">
      <formula>$A38=3</formula>
    </cfRule>
    <cfRule type="expression" dxfId="733" priority="2298">
      <formula>$A38=2</formula>
    </cfRule>
    <cfRule type="expression" dxfId="732" priority="2299">
      <formula>$A38=1</formula>
    </cfRule>
  </conditionalFormatting>
  <conditionalFormatting sqref="D29:G29">
    <cfRule type="expression" dxfId="731" priority="2294">
      <formula>$A29=3</formula>
    </cfRule>
    <cfRule type="expression" dxfId="730" priority="2295">
      <formula>$A29=2</formula>
    </cfRule>
    <cfRule type="expression" dxfId="729" priority="2296">
      <formula>$A29=1</formula>
    </cfRule>
  </conditionalFormatting>
  <conditionalFormatting sqref="D30:G34">
    <cfRule type="expression" dxfId="728" priority="2291">
      <formula>$A30=3</formula>
    </cfRule>
    <cfRule type="expression" dxfId="727" priority="2292">
      <formula>$A30=2</formula>
    </cfRule>
    <cfRule type="expression" dxfId="726" priority="2293">
      <formula>$A30=1</formula>
    </cfRule>
  </conditionalFormatting>
  <conditionalFormatting sqref="D23:G23">
    <cfRule type="expression" dxfId="725" priority="2288">
      <formula>$A23=3</formula>
    </cfRule>
    <cfRule type="expression" dxfId="724" priority="2289">
      <formula>$A23=2</formula>
    </cfRule>
    <cfRule type="expression" dxfId="723" priority="2290">
      <formula>$A23=1</formula>
    </cfRule>
  </conditionalFormatting>
  <conditionalFormatting sqref="D24:G24">
    <cfRule type="expression" dxfId="722" priority="2285">
      <formula>$A24=3</formula>
    </cfRule>
    <cfRule type="expression" dxfId="721" priority="2286">
      <formula>$A24=2</formula>
    </cfRule>
    <cfRule type="expression" dxfId="720" priority="2287">
      <formula>$A24=1</formula>
    </cfRule>
  </conditionalFormatting>
  <conditionalFormatting sqref="D19:G19">
    <cfRule type="expression" dxfId="719" priority="2282">
      <formula>$A19=3</formula>
    </cfRule>
    <cfRule type="expression" dxfId="718" priority="2283">
      <formula>$A19=2</formula>
    </cfRule>
    <cfRule type="expression" dxfId="717" priority="2284">
      <formula>$A19=1</formula>
    </cfRule>
  </conditionalFormatting>
  <conditionalFormatting sqref="D20:G20">
    <cfRule type="expression" dxfId="716" priority="2279">
      <formula>$A20=3</formula>
    </cfRule>
    <cfRule type="expression" dxfId="715" priority="2280">
      <formula>$A20=2</formula>
    </cfRule>
    <cfRule type="expression" dxfId="714" priority="2281">
      <formula>$A20=1</formula>
    </cfRule>
  </conditionalFormatting>
  <conditionalFormatting sqref="D15:G15">
    <cfRule type="expression" dxfId="713" priority="2276">
      <formula>$A15=3</formula>
    </cfRule>
    <cfRule type="expression" dxfId="712" priority="2277">
      <formula>$A15=2</formula>
    </cfRule>
    <cfRule type="expression" dxfId="711" priority="2278">
      <formula>$A15=1</formula>
    </cfRule>
  </conditionalFormatting>
  <conditionalFormatting sqref="D16:G16">
    <cfRule type="expression" dxfId="710" priority="2273">
      <formula>$A16=3</formula>
    </cfRule>
    <cfRule type="expression" dxfId="709" priority="2274">
      <formula>$A16=2</formula>
    </cfRule>
    <cfRule type="expression" dxfId="708" priority="2275">
      <formula>$A16=1</formula>
    </cfRule>
  </conditionalFormatting>
  <conditionalFormatting sqref="D11:G11">
    <cfRule type="expression" dxfId="707" priority="2270">
      <formula>$A11=3</formula>
    </cfRule>
    <cfRule type="expression" dxfId="706" priority="2271">
      <formula>$A11=2</formula>
    </cfRule>
    <cfRule type="expression" dxfId="705" priority="2272">
      <formula>$A11=1</formula>
    </cfRule>
  </conditionalFormatting>
  <conditionalFormatting sqref="D12:G12">
    <cfRule type="expression" dxfId="704" priority="2267">
      <formula>$A12=3</formula>
    </cfRule>
    <cfRule type="expression" dxfId="703" priority="2268">
      <formula>$A12=2</formula>
    </cfRule>
    <cfRule type="expression" dxfId="702" priority="2269">
      <formula>$A12=1</formula>
    </cfRule>
  </conditionalFormatting>
  <conditionalFormatting sqref="D7:G8">
    <cfRule type="expression" dxfId="701" priority="2264">
      <formula>$A7=3</formula>
    </cfRule>
    <cfRule type="expression" dxfId="700" priority="2265">
      <formula>$A7=2</formula>
    </cfRule>
    <cfRule type="expression" dxfId="699" priority="2266">
      <formula>$A7=1</formula>
    </cfRule>
  </conditionalFormatting>
  <conditionalFormatting sqref="D8:G8">
    <cfRule type="expression" dxfId="698" priority="2261">
      <formula>$A8=3</formula>
    </cfRule>
    <cfRule type="expression" dxfId="697" priority="2262">
      <formula>$A8=2</formula>
    </cfRule>
    <cfRule type="expression" dxfId="696" priority="2263">
      <formula>$A8=1</formula>
    </cfRule>
  </conditionalFormatting>
  <conditionalFormatting sqref="D119:G119">
    <cfRule type="expression" dxfId="695" priority="2258">
      <formula>$A119=3</formula>
    </cfRule>
    <cfRule type="expression" dxfId="694" priority="2259">
      <formula>$A119=2</formula>
    </cfRule>
    <cfRule type="expression" dxfId="693" priority="2260">
      <formula>$A119=1</formula>
    </cfRule>
  </conditionalFormatting>
  <conditionalFormatting sqref="D120:G120">
    <cfRule type="expression" dxfId="692" priority="2255">
      <formula>$A120=3</formula>
    </cfRule>
    <cfRule type="expression" dxfId="691" priority="2256">
      <formula>$A120=2</formula>
    </cfRule>
    <cfRule type="expression" dxfId="690" priority="2257">
      <formula>$A120=1</formula>
    </cfRule>
  </conditionalFormatting>
  <conditionalFormatting sqref="D126:G126">
    <cfRule type="expression" dxfId="689" priority="2245">
      <formula>$A126=3</formula>
    </cfRule>
    <cfRule type="expression" dxfId="688" priority="2246">
      <formula>$A126=2</formula>
    </cfRule>
    <cfRule type="expression" dxfId="687" priority="2247">
      <formula>$A126=1</formula>
    </cfRule>
  </conditionalFormatting>
  <conditionalFormatting sqref="D127:G127">
    <cfRule type="expression" dxfId="686" priority="2242">
      <formula>$A127=3</formula>
    </cfRule>
    <cfRule type="expression" dxfId="685" priority="2243">
      <formula>$A127=2</formula>
    </cfRule>
    <cfRule type="expression" dxfId="684" priority="2244">
      <formula>$A127=1</formula>
    </cfRule>
  </conditionalFormatting>
  <conditionalFormatting sqref="D11:G11">
    <cfRule type="expression" dxfId="683" priority="2239">
      <formula>$A11=3</formula>
    </cfRule>
    <cfRule type="expression" dxfId="682" priority="2240">
      <formula>$A11=2</formula>
    </cfRule>
    <cfRule type="expression" dxfId="681" priority="2241">
      <formula>$A11=1</formula>
    </cfRule>
  </conditionalFormatting>
  <conditionalFormatting sqref="D12:G12">
    <cfRule type="expression" dxfId="680" priority="2236">
      <formula>$A12=3</formula>
    </cfRule>
    <cfRule type="expression" dxfId="679" priority="2237">
      <formula>$A12=2</formula>
    </cfRule>
    <cfRule type="expression" dxfId="678" priority="2238">
      <formula>$A12=1</formula>
    </cfRule>
  </conditionalFormatting>
  <conditionalFormatting sqref="E15:G16">
    <cfRule type="expression" dxfId="677" priority="2233">
      <formula>$A15=3</formula>
    </cfRule>
    <cfRule type="expression" dxfId="676" priority="2234">
      <formula>$A15=2</formula>
    </cfRule>
    <cfRule type="expression" dxfId="675" priority="2235">
      <formula>$A15=1</formula>
    </cfRule>
  </conditionalFormatting>
  <conditionalFormatting sqref="E15:G16">
    <cfRule type="expression" dxfId="674" priority="2230">
      <formula>$A15=3</formula>
    </cfRule>
    <cfRule type="expression" dxfId="673" priority="2231">
      <formula>$A15=2</formula>
    </cfRule>
    <cfRule type="expression" dxfId="672" priority="2232">
      <formula>$A15=1</formula>
    </cfRule>
  </conditionalFormatting>
  <conditionalFormatting sqref="D19:G19">
    <cfRule type="expression" dxfId="671" priority="2227">
      <formula>$A19=3</formula>
    </cfRule>
    <cfRule type="expression" dxfId="670" priority="2228">
      <formula>$A19=2</formula>
    </cfRule>
    <cfRule type="expression" dxfId="669" priority="2229">
      <formula>$A19=1</formula>
    </cfRule>
  </conditionalFormatting>
  <conditionalFormatting sqref="D19:G19">
    <cfRule type="expression" dxfId="668" priority="2224">
      <formula>$A19=3</formula>
    </cfRule>
    <cfRule type="expression" dxfId="667" priority="2225">
      <formula>$A19=2</formula>
    </cfRule>
    <cfRule type="expression" dxfId="666" priority="2226">
      <formula>$A19=1</formula>
    </cfRule>
  </conditionalFormatting>
  <conditionalFormatting sqref="D23:G24">
    <cfRule type="expression" dxfId="665" priority="2221">
      <formula>$A23=3</formula>
    </cfRule>
    <cfRule type="expression" dxfId="664" priority="2222">
      <formula>$A23=2</formula>
    </cfRule>
    <cfRule type="expression" dxfId="663" priority="2223">
      <formula>$A23=1</formula>
    </cfRule>
  </conditionalFormatting>
  <conditionalFormatting sqref="D23:G24">
    <cfRule type="expression" dxfId="662" priority="2218">
      <formula>$A23=3</formula>
    </cfRule>
    <cfRule type="expression" dxfId="661" priority="2219">
      <formula>$A23=2</formula>
    </cfRule>
    <cfRule type="expression" dxfId="660" priority="2220">
      <formula>$A23=1</formula>
    </cfRule>
  </conditionalFormatting>
  <conditionalFormatting sqref="D23:G24">
    <cfRule type="expression" dxfId="659" priority="2215">
      <formula>$A23=3</formula>
    </cfRule>
    <cfRule type="expression" dxfId="658" priority="2216">
      <formula>$A23=2</formula>
    </cfRule>
    <cfRule type="expression" dxfId="657" priority="2217">
      <formula>$A23=1</formula>
    </cfRule>
  </conditionalFormatting>
  <conditionalFormatting sqref="D29:G29">
    <cfRule type="expression" dxfId="656" priority="2212">
      <formula>$A29=3</formula>
    </cfRule>
    <cfRule type="expression" dxfId="655" priority="2213">
      <formula>$A29=2</formula>
    </cfRule>
    <cfRule type="expression" dxfId="654" priority="2214">
      <formula>$A29=1</formula>
    </cfRule>
  </conditionalFormatting>
  <conditionalFormatting sqref="D29:G29">
    <cfRule type="expression" dxfId="653" priority="2209">
      <formula>$A29=3</formula>
    </cfRule>
    <cfRule type="expression" dxfId="652" priority="2210">
      <formula>$A29=2</formula>
    </cfRule>
    <cfRule type="expression" dxfId="651" priority="2211">
      <formula>$A29=1</formula>
    </cfRule>
  </conditionalFormatting>
  <conditionalFormatting sqref="D29:G29">
    <cfRule type="expression" dxfId="650" priority="2206">
      <formula>$A29=3</formula>
    </cfRule>
    <cfRule type="expression" dxfId="649" priority="2207">
      <formula>$A29=2</formula>
    </cfRule>
    <cfRule type="expression" dxfId="648" priority="2208">
      <formula>$A29=1</formula>
    </cfRule>
  </conditionalFormatting>
  <conditionalFormatting sqref="D29:G29">
    <cfRule type="expression" dxfId="647" priority="2203">
      <formula>$A29=3</formula>
    </cfRule>
    <cfRule type="expression" dxfId="646" priority="2204">
      <formula>$A29=2</formula>
    </cfRule>
    <cfRule type="expression" dxfId="645" priority="2205">
      <formula>$A29=1</formula>
    </cfRule>
  </conditionalFormatting>
  <conditionalFormatting sqref="D41:G41">
    <cfRule type="expression" dxfId="644" priority="2200">
      <formula>$A41=3</formula>
    </cfRule>
    <cfRule type="expression" dxfId="643" priority="2201">
      <formula>$A41=2</formula>
    </cfRule>
    <cfRule type="expression" dxfId="642" priority="2202">
      <formula>$A41=1</formula>
    </cfRule>
  </conditionalFormatting>
  <conditionalFormatting sqref="D41:G41">
    <cfRule type="expression" dxfId="641" priority="2197">
      <formula>$A41=3</formula>
    </cfRule>
    <cfRule type="expression" dxfId="640" priority="2198">
      <formula>$A41=2</formula>
    </cfRule>
    <cfRule type="expression" dxfId="639" priority="2199">
      <formula>$A41=1</formula>
    </cfRule>
  </conditionalFormatting>
  <conditionalFormatting sqref="D41:G41">
    <cfRule type="expression" dxfId="638" priority="2194">
      <formula>$A41=3</formula>
    </cfRule>
    <cfRule type="expression" dxfId="637" priority="2195">
      <formula>$A41=2</formula>
    </cfRule>
    <cfRule type="expression" dxfId="636" priority="2196">
      <formula>$A41=1</formula>
    </cfRule>
  </conditionalFormatting>
  <conditionalFormatting sqref="D41:G41">
    <cfRule type="expression" dxfId="635" priority="2191">
      <formula>$A41=3</formula>
    </cfRule>
    <cfRule type="expression" dxfId="634" priority="2192">
      <formula>$A41=2</formula>
    </cfRule>
    <cfRule type="expression" dxfId="633" priority="2193">
      <formula>$A41=1</formula>
    </cfRule>
  </conditionalFormatting>
  <conditionalFormatting sqref="D41:G41">
    <cfRule type="expression" dxfId="632" priority="2188">
      <formula>$A41=3</formula>
    </cfRule>
    <cfRule type="expression" dxfId="631" priority="2189">
      <formula>$A41=2</formula>
    </cfRule>
    <cfRule type="expression" dxfId="630" priority="2190">
      <formula>$A41=1</formula>
    </cfRule>
  </conditionalFormatting>
  <conditionalFormatting sqref="D37:G38">
    <cfRule type="expression" dxfId="629" priority="2185">
      <formula>$A37=3</formula>
    </cfRule>
    <cfRule type="expression" dxfId="628" priority="2186">
      <formula>$A37=2</formula>
    </cfRule>
    <cfRule type="expression" dxfId="627" priority="2187">
      <formula>$A37=1</formula>
    </cfRule>
  </conditionalFormatting>
  <conditionalFormatting sqref="D37:G38">
    <cfRule type="expression" dxfId="626" priority="2182">
      <formula>$A37=3</formula>
    </cfRule>
    <cfRule type="expression" dxfId="625" priority="2183">
      <formula>$A37=2</formula>
    </cfRule>
    <cfRule type="expression" dxfId="624" priority="2184">
      <formula>$A37=1</formula>
    </cfRule>
  </conditionalFormatting>
  <conditionalFormatting sqref="D37:G38">
    <cfRule type="expression" dxfId="623" priority="2179">
      <formula>$A37=3</formula>
    </cfRule>
    <cfRule type="expression" dxfId="622" priority="2180">
      <formula>$A37=2</formula>
    </cfRule>
    <cfRule type="expression" dxfId="621" priority="2181">
      <formula>$A37=1</formula>
    </cfRule>
  </conditionalFormatting>
  <conditionalFormatting sqref="D37:G38">
    <cfRule type="expression" dxfId="620" priority="2176">
      <formula>$A37=3</formula>
    </cfRule>
    <cfRule type="expression" dxfId="619" priority="2177">
      <formula>$A37=2</formula>
    </cfRule>
    <cfRule type="expression" dxfId="618" priority="2178">
      <formula>$A37=1</formula>
    </cfRule>
  </conditionalFormatting>
  <conditionalFormatting sqref="D37:G38">
    <cfRule type="expression" dxfId="617" priority="2173">
      <formula>$A37=3</formula>
    </cfRule>
    <cfRule type="expression" dxfId="616" priority="2174">
      <formula>$A37=2</formula>
    </cfRule>
    <cfRule type="expression" dxfId="615" priority="2175">
      <formula>$A37=1</formula>
    </cfRule>
  </conditionalFormatting>
  <conditionalFormatting sqref="D37:D38">
    <cfRule type="expression" dxfId="614" priority="2170">
      <formula>$A37=3</formula>
    </cfRule>
    <cfRule type="expression" dxfId="613" priority="2171">
      <formula>$A37=2</formula>
    </cfRule>
    <cfRule type="expression" dxfId="612" priority="2172">
      <formula>$A37=1</formula>
    </cfRule>
  </conditionalFormatting>
  <conditionalFormatting sqref="D37:D38">
    <cfRule type="expression" dxfId="611" priority="2167">
      <formula>$A37=3</formula>
    </cfRule>
    <cfRule type="expression" dxfId="610" priority="2168">
      <formula>$A37=2</formula>
    </cfRule>
    <cfRule type="expression" dxfId="609" priority="2169">
      <formula>$A37=1</formula>
    </cfRule>
  </conditionalFormatting>
  <conditionalFormatting sqref="D37:D38">
    <cfRule type="expression" dxfId="608" priority="2164">
      <formula>$A37=3</formula>
    </cfRule>
    <cfRule type="expression" dxfId="607" priority="2165">
      <formula>$A37=2</formula>
    </cfRule>
    <cfRule type="expression" dxfId="606" priority="2166">
      <formula>$A37=1</formula>
    </cfRule>
  </conditionalFormatting>
  <conditionalFormatting sqref="D37:D38">
    <cfRule type="expression" dxfId="605" priority="2161">
      <formula>$A37=3</formula>
    </cfRule>
    <cfRule type="expression" dxfId="604" priority="2162">
      <formula>$A37=2</formula>
    </cfRule>
    <cfRule type="expression" dxfId="603" priority="2163">
      <formula>$A37=1</formula>
    </cfRule>
  </conditionalFormatting>
  <conditionalFormatting sqref="D37:D38">
    <cfRule type="expression" dxfId="602" priority="2158">
      <formula>$A37=3</formula>
    </cfRule>
    <cfRule type="expression" dxfId="601" priority="2159">
      <formula>$A37=2</formula>
    </cfRule>
    <cfRule type="expression" dxfId="600" priority="2160">
      <formula>$A37=1</formula>
    </cfRule>
  </conditionalFormatting>
  <conditionalFormatting sqref="D49:G50">
    <cfRule type="expression" dxfId="599" priority="2155">
      <formula>$A49=3</formula>
    </cfRule>
    <cfRule type="expression" dxfId="598" priority="2156">
      <formula>$A49=2</formula>
    </cfRule>
    <cfRule type="expression" dxfId="597" priority="2157">
      <formula>$A49=1</formula>
    </cfRule>
  </conditionalFormatting>
  <conditionalFormatting sqref="D49:G50">
    <cfRule type="expression" dxfId="596" priority="2152">
      <formula>$A49=3</formula>
    </cfRule>
    <cfRule type="expression" dxfId="595" priority="2153">
      <formula>$A49=2</formula>
    </cfRule>
    <cfRule type="expression" dxfId="594" priority="2154">
      <formula>$A49=1</formula>
    </cfRule>
  </conditionalFormatting>
  <conditionalFormatting sqref="D49:G50">
    <cfRule type="expression" dxfId="593" priority="2149">
      <formula>$A49=3</formula>
    </cfRule>
    <cfRule type="expression" dxfId="592" priority="2150">
      <formula>$A49=2</formula>
    </cfRule>
    <cfRule type="expression" dxfId="591" priority="2151">
      <formula>$A49=1</formula>
    </cfRule>
  </conditionalFormatting>
  <conditionalFormatting sqref="D49:G50">
    <cfRule type="expression" dxfId="590" priority="2146">
      <formula>$A49=3</formula>
    </cfRule>
    <cfRule type="expression" dxfId="589" priority="2147">
      <formula>$A49=2</formula>
    </cfRule>
    <cfRule type="expression" dxfId="588" priority="2148">
      <formula>$A49=1</formula>
    </cfRule>
  </conditionalFormatting>
  <conditionalFormatting sqref="D49:G50">
    <cfRule type="expression" dxfId="587" priority="2143">
      <formula>$A49=3</formula>
    </cfRule>
    <cfRule type="expression" dxfId="586" priority="2144">
      <formula>$A49=2</formula>
    </cfRule>
    <cfRule type="expression" dxfId="585" priority="2145">
      <formula>$A49=1</formula>
    </cfRule>
  </conditionalFormatting>
  <conditionalFormatting sqref="D45:G46">
    <cfRule type="expression" dxfId="584" priority="2140">
      <formula>$A45=3</formula>
    </cfRule>
    <cfRule type="expression" dxfId="583" priority="2141">
      <formula>$A45=2</formula>
    </cfRule>
    <cfRule type="expression" dxfId="582" priority="2142">
      <formula>$A45=1</formula>
    </cfRule>
  </conditionalFormatting>
  <conditionalFormatting sqref="D45:G46">
    <cfRule type="expression" dxfId="581" priority="2137">
      <formula>$A45=3</formula>
    </cfRule>
    <cfRule type="expression" dxfId="580" priority="2138">
      <formula>$A45=2</formula>
    </cfRule>
    <cfRule type="expression" dxfId="579" priority="2139">
      <formula>$A45=1</formula>
    </cfRule>
  </conditionalFormatting>
  <conditionalFormatting sqref="D45:G46">
    <cfRule type="expression" dxfId="578" priority="2134">
      <formula>$A45=3</formula>
    </cfRule>
    <cfRule type="expression" dxfId="577" priority="2135">
      <formula>$A45=2</formula>
    </cfRule>
    <cfRule type="expression" dxfId="576" priority="2136">
      <formula>$A45=1</formula>
    </cfRule>
  </conditionalFormatting>
  <conditionalFormatting sqref="D45:G46">
    <cfRule type="expression" dxfId="575" priority="2131">
      <formula>$A45=3</formula>
    </cfRule>
    <cfRule type="expression" dxfId="574" priority="2132">
      <formula>$A45=2</formula>
    </cfRule>
    <cfRule type="expression" dxfId="573" priority="2133">
      <formula>$A45=1</formula>
    </cfRule>
  </conditionalFormatting>
  <conditionalFormatting sqref="D45:G46">
    <cfRule type="expression" dxfId="572" priority="2128">
      <formula>$A45=3</formula>
    </cfRule>
    <cfRule type="expression" dxfId="571" priority="2129">
      <formula>$A45=2</formula>
    </cfRule>
    <cfRule type="expression" dxfId="570" priority="2130">
      <formula>$A45=1</formula>
    </cfRule>
  </conditionalFormatting>
  <conditionalFormatting sqref="D77:G78">
    <cfRule type="expression" dxfId="569" priority="2125">
      <formula>$A77=3</formula>
    </cfRule>
    <cfRule type="expression" dxfId="568" priority="2126">
      <formula>$A77=2</formula>
    </cfRule>
    <cfRule type="expression" dxfId="567" priority="2127">
      <formula>$A77=1</formula>
    </cfRule>
  </conditionalFormatting>
  <conditionalFormatting sqref="D77:G78">
    <cfRule type="expression" dxfId="566" priority="2122">
      <formula>$A77=3</formula>
    </cfRule>
    <cfRule type="expression" dxfId="565" priority="2123">
      <formula>$A77=2</formula>
    </cfRule>
    <cfRule type="expression" dxfId="564" priority="2124">
      <formula>$A77=1</formula>
    </cfRule>
  </conditionalFormatting>
  <conditionalFormatting sqref="D77:G78">
    <cfRule type="expression" dxfId="563" priority="2119">
      <formula>$A77=3</formula>
    </cfRule>
    <cfRule type="expression" dxfId="562" priority="2120">
      <formula>$A77=2</formula>
    </cfRule>
    <cfRule type="expression" dxfId="561" priority="2121">
      <formula>$A77=1</formula>
    </cfRule>
  </conditionalFormatting>
  <conditionalFormatting sqref="D77:G78">
    <cfRule type="expression" dxfId="560" priority="2116">
      <formula>$A77=3</formula>
    </cfRule>
    <cfRule type="expression" dxfId="559" priority="2117">
      <formula>$A77=2</formula>
    </cfRule>
    <cfRule type="expression" dxfId="558" priority="2118">
      <formula>$A77=1</formula>
    </cfRule>
  </conditionalFormatting>
  <conditionalFormatting sqref="D77:G78">
    <cfRule type="expression" dxfId="557" priority="2113">
      <formula>$A77=3</formula>
    </cfRule>
    <cfRule type="expression" dxfId="556" priority="2114">
      <formula>$A77=2</formula>
    </cfRule>
    <cfRule type="expression" dxfId="555" priority="2115">
      <formula>$A77=1</formula>
    </cfRule>
  </conditionalFormatting>
  <conditionalFormatting sqref="D77:G78">
    <cfRule type="expression" dxfId="554" priority="2110">
      <formula>$A77=3</formula>
    </cfRule>
    <cfRule type="expression" dxfId="553" priority="2111">
      <formula>$A77=2</formula>
    </cfRule>
    <cfRule type="expression" dxfId="552" priority="2112">
      <formula>$A77=1</formula>
    </cfRule>
  </conditionalFormatting>
  <conditionalFormatting sqref="D59:G59">
    <cfRule type="expression" dxfId="551" priority="2107">
      <formula>$A59=3</formula>
    </cfRule>
    <cfRule type="expression" dxfId="550" priority="2108">
      <formula>$A59=2</formula>
    </cfRule>
    <cfRule type="expression" dxfId="549" priority="2109">
      <formula>$A59=1</formula>
    </cfRule>
  </conditionalFormatting>
  <conditionalFormatting sqref="D59:G59">
    <cfRule type="expression" dxfId="548" priority="2104">
      <formula>$A59=3</formula>
    </cfRule>
    <cfRule type="expression" dxfId="547" priority="2105">
      <formula>$A59=2</formula>
    </cfRule>
    <cfRule type="expression" dxfId="546" priority="2106">
      <formula>$A59=1</formula>
    </cfRule>
  </conditionalFormatting>
  <conditionalFormatting sqref="D59:G59">
    <cfRule type="expression" dxfId="545" priority="2101">
      <formula>$A59=3</formula>
    </cfRule>
    <cfRule type="expression" dxfId="544" priority="2102">
      <formula>$A59=2</formula>
    </cfRule>
    <cfRule type="expression" dxfId="543" priority="2103">
      <formula>$A59=1</formula>
    </cfRule>
  </conditionalFormatting>
  <conditionalFormatting sqref="D59:G59">
    <cfRule type="expression" dxfId="542" priority="2098">
      <formula>$A59=3</formula>
    </cfRule>
    <cfRule type="expression" dxfId="541" priority="2099">
      <formula>$A59=2</formula>
    </cfRule>
    <cfRule type="expression" dxfId="540" priority="2100">
      <formula>$A59=1</formula>
    </cfRule>
  </conditionalFormatting>
  <conditionalFormatting sqref="D59:G59">
    <cfRule type="expression" dxfId="539" priority="2095">
      <formula>$A59=3</formula>
    </cfRule>
    <cfRule type="expression" dxfId="538" priority="2096">
      <formula>$A59=2</formula>
    </cfRule>
    <cfRule type="expression" dxfId="537" priority="2097">
      <formula>$A59=1</formula>
    </cfRule>
  </conditionalFormatting>
  <conditionalFormatting sqref="D59:G59">
    <cfRule type="expression" dxfId="536" priority="2092">
      <formula>$A59=3</formula>
    </cfRule>
    <cfRule type="expression" dxfId="535" priority="2093">
      <formula>$A59=2</formula>
    </cfRule>
    <cfRule type="expression" dxfId="534" priority="2094">
      <formula>$A59=1</formula>
    </cfRule>
  </conditionalFormatting>
  <conditionalFormatting sqref="D60:G60">
    <cfRule type="expression" dxfId="533" priority="2089">
      <formula>$A60=3</formula>
    </cfRule>
    <cfRule type="expression" dxfId="532" priority="2090">
      <formula>$A60=2</formula>
    </cfRule>
    <cfRule type="expression" dxfId="531" priority="2091">
      <formula>$A60=1</formula>
    </cfRule>
  </conditionalFormatting>
  <conditionalFormatting sqref="D60:G60">
    <cfRule type="expression" dxfId="530" priority="2086">
      <formula>$A60=3</formula>
    </cfRule>
    <cfRule type="expression" dxfId="529" priority="2087">
      <formula>$A60=2</formula>
    </cfRule>
    <cfRule type="expression" dxfId="528" priority="2088">
      <formula>$A60=1</formula>
    </cfRule>
  </conditionalFormatting>
  <conditionalFormatting sqref="D60:G60">
    <cfRule type="expression" dxfId="527" priority="2083">
      <formula>$A60=3</formula>
    </cfRule>
    <cfRule type="expression" dxfId="526" priority="2084">
      <formula>$A60=2</formula>
    </cfRule>
    <cfRule type="expression" dxfId="525" priority="2085">
      <formula>$A60=1</formula>
    </cfRule>
  </conditionalFormatting>
  <conditionalFormatting sqref="D60:G60">
    <cfRule type="expression" dxfId="524" priority="2080">
      <formula>$A60=3</formula>
    </cfRule>
    <cfRule type="expression" dxfId="523" priority="2081">
      <formula>$A60=2</formula>
    </cfRule>
    <cfRule type="expression" dxfId="522" priority="2082">
      <formula>$A60=1</formula>
    </cfRule>
  </conditionalFormatting>
  <conditionalFormatting sqref="D60:G60">
    <cfRule type="expression" dxfId="521" priority="2077">
      <formula>$A60=3</formula>
    </cfRule>
    <cfRule type="expression" dxfId="520" priority="2078">
      <formula>$A60=2</formula>
    </cfRule>
    <cfRule type="expression" dxfId="519" priority="2079">
      <formula>$A60=1</formula>
    </cfRule>
  </conditionalFormatting>
  <conditionalFormatting sqref="D60:G60">
    <cfRule type="expression" dxfId="518" priority="2074">
      <formula>$A60=3</formula>
    </cfRule>
    <cfRule type="expression" dxfId="517" priority="2075">
      <formula>$A60=2</formula>
    </cfRule>
    <cfRule type="expression" dxfId="516" priority="2076">
      <formula>$A60=1</formula>
    </cfRule>
  </conditionalFormatting>
  <conditionalFormatting sqref="D62:G63">
    <cfRule type="expression" dxfId="515" priority="2071">
      <formula>$A62=3</formula>
    </cfRule>
    <cfRule type="expression" dxfId="514" priority="2072">
      <formula>$A62=2</formula>
    </cfRule>
    <cfRule type="expression" dxfId="513" priority="2073">
      <formula>$A62=1</formula>
    </cfRule>
  </conditionalFormatting>
  <conditionalFormatting sqref="D62:G63">
    <cfRule type="expression" dxfId="512" priority="2068">
      <formula>$A62=3</formula>
    </cfRule>
    <cfRule type="expression" dxfId="511" priority="2069">
      <formula>$A62=2</formula>
    </cfRule>
    <cfRule type="expression" dxfId="510" priority="2070">
      <formula>$A62=1</formula>
    </cfRule>
  </conditionalFormatting>
  <conditionalFormatting sqref="D62:G63">
    <cfRule type="expression" dxfId="509" priority="2065">
      <formula>$A62=3</formula>
    </cfRule>
    <cfRule type="expression" dxfId="508" priority="2066">
      <formula>$A62=2</formula>
    </cfRule>
    <cfRule type="expression" dxfId="507" priority="2067">
      <formula>$A62=1</formula>
    </cfRule>
  </conditionalFormatting>
  <conditionalFormatting sqref="D62:G63">
    <cfRule type="expression" dxfId="506" priority="2062">
      <formula>$A62=3</formula>
    </cfRule>
    <cfRule type="expression" dxfId="505" priority="2063">
      <formula>$A62=2</formula>
    </cfRule>
    <cfRule type="expression" dxfId="504" priority="2064">
      <formula>$A62=1</formula>
    </cfRule>
  </conditionalFormatting>
  <conditionalFormatting sqref="D62:G63">
    <cfRule type="expression" dxfId="503" priority="2059">
      <formula>$A62=3</formula>
    </cfRule>
    <cfRule type="expression" dxfId="502" priority="2060">
      <formula>$A62=2</formula>
    </cfRule>
    <cfRule type="expression" dxfId="501" priority="2061">
      <formula>$A62=1</formula>
    </cfRule>
  </conditionalFormatting>
  <conditionalFormatting sqref="D62:G63">
    <cfRule type="expression" dxfId="500" priority="2056">
      <formula>$A62=3</formula>
    </cfRule>
    <cfRule type="expression" dxfId="499" priority="2057">
      <formula>$A62=2</formula>
    </cfRule>
    <cfRule type="expression" dxfId="498" priority="2058">
      <formula>$A62=1</formula>
    </cfRule>
  </conditionalFormatting>
  <conditionalFormatting sqref="D81:G81">
    <cfRule type="expression" dxfId="497" priority="2053">
      <formula>$A81=3</formula>
    </cfRule>
    <cfRule type="expression" dxfId="496" priority="2054">
      <formula>$A81=2</formula>
    </cfRule>
    <cfRule type="expression" dxfId="495" priority="2055">
      <formula>$A81=1</formula>
    </cfRule>
  </conditionalFormatting>
  <conditionalFormatting sqref="D81:G81">
    <cfRule type="expression" dxfId="494" priority="2050">
      <formula>$A81=3</formula>
    </cfRule>
    <cfRule type="expression" dxfId="493" priority="2051">
      <formula>$A81=2</formula>
    </cfRule>
    <cfRule type="expression" dxfId="492" priority="2052">
      <formula>$A81=1</formula>
    </cfRule>
  </conditionalFormatting>
  <conditionalFormatting sqref="D81:G81">
    <cfRule type="expression" dxfId="491" priority="2047">
      <formula>$A81=3</formula>
    </cfRule>
    <cfRule type="expression" dxfId="490" priority="2048">
      <formula>$A81=2</formula>
    </cfRule>
    <cfRule type="expression" dxfId="489" priority="2049">
      <formula>$A81=1</formula>
    </cfRule>
  </conditionalFormatting>
  <conditionalFormatting sqref="D81:G81">
    <cfRule type="expression" dxfId="488" priority="2044">
      <formula>$A81=3</formula>
    </cfRule>
    <cfRule type="expression" dxfId="487" priority="2045">
      <formula>$A81=2</formula>
    </cfRule>
    <cfRule type="expression" dxfId="486" priority="2046">
      <formula>$A81=1</formula>
    </cfRule>
  </conditionalFormatting>
  <conditionalFormatting sqref="D81:G81">
    <cfRule type="expression" dxfId="485" priority="2041">
      <formula>$A81=3</formula>
    </cfRule>
    <cfRule type="expression" dxfId="484" priority="2042">
      <formula>$A81=2</formula>
    </cfRule>
    <cfRule type="expression" dxfId="483" priority="2043">
      <formula>$A81=1</formula>
    </cfRule>
  </conditionalFormatting>
  <conditionalFormatting sqref="D81:G81">
    <cfRule type="expression" dxfId="482" priority="2038">
      <formula>$A81=3</formula>
    </cfRule>
    <cfRule type="expression" dxfId="481" priority="2039">
      <formula>$A81=2</formula>
    </cfRule>
    <cfRule type="expression" dxfId="480" priority="2040">
      <formula>$A81=1</formula>
    </cfRule>
  </conditionalFormatting>
  <conditionalFormatting sqref="D81:G81">
    <cfRule type="expression" dxfId="479" priority="2035">
      <formula>$A81=3</formula>
    </cfRule>
    <cfRule type="expression" dxfId="478" priority="2036">
      <formula>$A81=2</formula>
    </cfRule>
    <cfRule type="expression" dxfId="477" priority="2037">
      <formula>$A81=1</formula>
    </cfRule>
  </conditionalFormatting>
  <conditionalFormatting sqref="D82:G82">
    <cfRule type="expression" dxfId="476" priority="2032">
      <formula>$A82=3</formula>
    </cfRule>
    <cfRule type="expression" dxfId="475" priority="2033">
      <formula>$A82=2</formula>
    </cfRule>
    <cfRule type="expression" dxfId="474" priority="2034">
      <formula>$A82=1</formula>
    </cfRule>
  </conditionalFormatting>
  <conditionalFormatting sqref="D82:G82">
    <cfRule type="expression" dxfId="473" priority="2029">
      <formula>$A82=3</formula>
    </cfRule>
    <cfRule type="expression" dxfId="472" priority="2030">
      <formula>$A82=2</formula>
    </cfRule>
    <cfRule type="expression" dxfId="471" priority="2031">
      <formula>$A82=1</formula>
    </cfRule>
  </conditionalFormatting>
  <conditionalFormatting sqref="D82:G82">
    <cfRule type="expression" dxfId="470" priority="2026">
      <formula>$A82=3</formula>
    </cfRule>
    <cfRule type="expression" dxfId="469" priority="2027">
      <formula>$A82=2</formula>
    </cfRule>
    <cfRule type="expression" dxfId="468" priority="2028">
      <formula>$A82=1</formula>
    </cfRule>
  </conditionalFormatting>
  <conditionalFormatting sqref="D82:G82">
    <cfRule type="expression" dxfId="467" priority="2023">
      <formula>$A82=3</formula>
    </cfRule>
    <cfRule type="expression" dxfId="466" priority="2024">
      <formula>$A82=2</formula>
    </cfRule>
    <cfRule type="expression" dxfId="465" priority="2025">
      <formula>$A82=1</formula>
    </cfRule>
  </conditionalFormatting>
  <conditionalFormatting sqref="D82:G82">
    <cfRule type="expression" dxfId="464" priority="2020">
      <formula>$A82=3</formula>
    </cfRule>
    <cfRule type="expression" dxfId="463" priority="2021">
      <formula>$A82=2</formula>
    </cfRule>
    <cfRule type="expression" dxfId="462" priority="2022">
      <formula>$A82=1</formula>
    </cfRule>
  </conditionalFormatting>
  <conditionalFormatting sqref="D82:G82">
    <cfRule type="expression" dxfId="461" priority="2017">
      <formula>$A82=3</formula>
    </cfRule>
    <cfRule type="expression" dxfId="460" priority="2018">
      <formula>$A82=2</formula>
    </cfRule>
    <cfRule type="expression" dxfId="459" priority="2019">
      <formula>$A82=1</formula>
    </cfRule>
  </conditionalFormatting>
  <conditionalFormatting sqref="D82:G82">
    <cfRule type="expression" dxfId="458" priority="2014">
      <formula>$A82=3</formula>
    </cfRule>
    <cfRule type="expression" dxfId="457" priority="2015">
      <formula>$A82=2</formula>
    </cfRule>
    <cfRule type="expression" dxfId="456" priority="2016">
      <formula>$A82=1</formula>
    </cfRule>
  </conditionalFormatting>
  <conditionalFormatting sqref="G66:G67">
    <cfRule type="expression" dxfId="455" priority="2011">
      <formula>#REF!=3</formula>
    </cfRule>
    <cfRule type="expression" dxfId="454" priority="2012">
      <formula>#REF!=2</formula>
    </cfRule>
    <cfRule type="expression" dxfId="453" priority="2013">
      <formula>#REF!=1</formula>
    </cfRule>
  </conditionalFormatting>
  <conditionalFormatting sqref="D95:G96">
    <cfRule type="expression" dxfId="452" priority="2008">
      <formula>$A95=3</formula>
    </cfRule>
    <cfRule type="expression" dxfId="451" priority="2009">
      <formula>$A95=2</formula>
    </cfRule>
    <cfRule type="expression" dxfId="450" priority="2010">
      <formula>$A95=1</formula>
    </cfRule>
  </conditionalFormatting>
  <conditionalFormatting sqref="D95:G96">
    <cfRule type="expression" dxfId="449" priority="2005">
      <formula>$A95=3</formula>
    </cfRule>
    <cfRule type="expression" dxfId="448" priority="2006">
      <formula>$A95=2</formula>
    </cfRule>
    <cfRule type="expression" dxfId="447" priority="2007">
      <formula>$A95=1</formula>
    </cfRule>
  </conditionalFormatting>
  <conditionalFormatting sqref="D95:G96">
    <cfRule type="expression" dxfId="446" priority="2002">
      <formula>$A95=3</formula>
    </cfRule>
    <cfRule type="expression" dxfId="445" priority="2003">
      <formula>$A95=2</formula>
    </cfRule>
    <cfRule type="expression" dxfId="444" priority="2004">
      <formula>$A95=1</formula>
    </cfRule>
  </conditionalFormatting>
  <conditionalFormatting sqref="D95:G96">
    <cfRule type="expression" dxfId="443" priority="1999">
      <formula>$A95=3</formula>
    </cfRule>
    <cfRule type="expression" dxfId="442" priority="2000">
      <formula>$A95=2</formula>
    </cfRule>
    <cfRule type="expression" dxfId="441" priority="2001">
      <formula>$A95=1</formula>
    </cfRule>
  </conditionalFormatting>
  <conditionalFormatting sqref="D95:G96">
    <cfRule type="expression" dxfId="440" priority="1996">
      <formula>$A95=3</formula>
    </cfRule>
    <cfRule type="expression" dxfId="439" priority="1997">
      <formula>$A95=2</formula>
    </cfRule>
    <cfRule type="expression" dxfId="438" priority="1998">
      <formula>$A95=1</formula>
    </cfRule>
  </conditionalFormatting>
  <conditionalFormatting sqref="D95:G96">
    <cfRule type="expression" dxfId="437" priority="1993">
      <formula>$A95=3</formula>
    </cfRule>
    <cfRule type="expression" dxfId="436" priority="1994">
      <formula>$A95=2</formula>
    </cfRule>
    <cfRule type="expression" dxfId="435" priority="1995">
      <formula>$A95=1</formula>
    </cfRule>
  </conditionalFormatting>
  <conditionalFormatting sqref="D95:G96">
    <cfRule type="expression" dxfId="434" priority="1990">
      <formula>$A95=3</formula>
    </cfRule>
    <cfRule type="expression" dxfId="433" priority="1991">
      <formula>$A95=2</formula>
    </cfRule>
    <cfRule type="expression" dxfId="432" priority="1992">
      <formula>$A95=1</formula>
    </cfRule>
  </conditionalFormatting>
  <conditionalFormatting sqref="D95:G96">
    <cfRule type="expression" dxfId="431" priority="1987">
      <formula>$A95=3</formula>
    </cfRule>
    <cfRule type="expression" dxfId="430" priority="1988">
      <formula>$A95=2</formula>
    </cfRule>
    <cfRule type="expression" dxfId="429" priority="1989">
      <formula>$A95=1</formula>
    </cfRule>
  </conditionalFormatting>
  <conditionalFormatting sqref="D95:G96">
    <cfRule type="expression" dxfId="428" priority="1984">
      <formula>$A95=3</formula>
    </cfRule>
    <cfRule type="expression" dxfId="427" priority="1985">
      <formula>$A95=2</formula>
    </cfRule>
    <cfRule type="expression" dxfId="426" priority="1986">
      <formula>$A95=1</formula>
    </cfRule>
  </conditionalFormatting>
  <conditionalFormatting sqref="D95:G96">
    <cfRule type="expression" dxfId="425" priority="1981">
      <formula>$A95=3</formula>
    </cfRule>
    <cfRule type="expression" dxfId="424" priority="1982">
      <formula>$A95=2</formula>
    </cfRule>
    <cfRule type="expression" dxfId="423" priority="1983">
      <formula>$A95=1</formula>
    </cfRule>
  </conditionalFormatting>
  <conditionalFormatting sqref="D95:G96">
    <cfRule type="expression" dxfId="422" priority="1978">
      <formula>$A95=3</formula>
    </cfRule>
    <cfRule type="expression" dxfId="421" priority="1979">
      <formula>$A95=2</formula>
    </cfRule>
    <cfRule type="expression" dxfId="420" priority="1980">
      <formula>$A95=1</formula>
    </cfRule>
  </conditionalFormatting>
  <conditionalFormatting sqref="D95:G96">
    <cfRule type="expression" dxfId="419" priority="1975">
      <formula>$A95=3</formula>
    </cfRule>
    <cfRule type="expression" dxfId="418" priority="1976">
      <formula>$A95=2</formula>
    </cfRule>
    <cfRule type="expression" dxfId="417" priority="1977">
      <formula>$A95=1</formula>
    </cfRule>
  </conditionalFormatting>
  <conditionalFormatting sqref="D95:G96">
    <cfRule type="expression" dxfId="416" priority="1972">
      <formula>$A95=3</formula>
    </cfRule>
    <cfRule type="expression" dxfId="415" priority="1973">
      <formula>$A95=2</formula>
    </cfRule>
    <cfRule type="expression" dxfId="414" priority="1974">
      <formula>$A95=1</formula>
    </cfRule>
  </conditionalFormatting>
  <conditionalFormatting sqref="D95:G96">
    <cfRule type="expression" dxfId="413" priority="1969">
      <formula>$A95=3</formula>
    </cfRule>
    <cfRule type="expression" dxfId="412" priority="1970">
      <formula>$A95=2</formula>
    </cfRule>
    <cfRule type="expression" dxfId="411" priority="1971">
      <formula>$A95=1</formula>
    </cfRule>
  </conditionalFormatting>
  <conditionalFormatting sqref="E67:F67">
    <cfRule type="expression" dxfId="410" priority="1966">
      <formula>$A67=3</formula>
    </cfRule>
    <cfRule type="expression" dxfId="409" priority="1967">
      <formula>$A67=2</formula>
    </cfRule>
    <cfRule type="expression" dxfId="408" priority="1968">
      <formula>$A67=1</formula>
    </cfRule>
  </conditionalFormatting>
  <conditionalFormatting sqref="D53:G54">
    <cfRule type="expression" dxfId="407" priority="1963">
      <formula>$A53=3</formula>
    </cfRule>
    <cfRule type="expression" dxfId="406" priority="1964">
      <formula>$A53=2</formula>
    </cfRule>
    <cfRule type="expression" dxfId="405" priority="1965">
      <formula>$A53=1</formula>
    </cfRule>
  </conditionalFormatting>
  <conditionalFormatting sqref="D53:G54">
    <cfRule type="expression" dxfId="404" priority="1960">
      <formula>$A53=3</formula>
    </cfRule>
    <cfRule type="expression" dxfId="403" priority="1961">
      <formula>$A53=2</formula>
    </cfRule>
    <cfRule type="expression" dxfId="402" priority="1962">
      <formula>$A53=1</formula>
    </cfRule>
  </conditionalFormatting>
  <conditionalFormatting sqref="D53:G54">
    <cfRule type="expression" dxfId="401" priority="1957">
      <formula>$A53=3</formula>
    </cfRule>
    <cfRule type="expression" dxfId="400" priority="1958">
      <formula>$A53=2</formula>
    </cfRule>
    <cfRule type="expression" dxfId="399" priority="1959">
      <formula>$A53=1</formula>
    </cfRule>
  </conditionalFormatting>
  <conditionalFormatting sqref="D53:G54">
    <cfRule type="expression" dxfId="398" priority="1954">
      <formula>$A53=3</formula>
    </cfRule>
    <cfRule type="expression" dxfId="397" priority="1955">
      <formula>$A53=2</formula>
    </cfRule>
    <cfRule type="expression" dxfId="396" priority="1956">
      <formula>$A53=1</formula>
    </cfRule>
  </conditionalFormatting>
  <conditionalFormatting sqref="D53:G54">
    <cfRule type="expression" dxfId="395" priority="1951">
      <formula>$A53=3</formula>
    </cfRule>
    <cfRule type="expression" dxfId="394" priority="1952">
      <formula>$A53=2</formula>
    </cfRule>
    <cfRule type="expression" dxfId="393" priority="1953">
      <formula>$A53=1</formula>
    </cfRule>
  </conditionalFormatting>
  <conditionalFormatting sqref="D53:G54">
    <cfRule type="expression" dxfId="392" priority="1948">
      <formula>$A53=3</formula>
    </cfRule>
    <cfRule type="expression" dxfId="391" priority="1949">
      <formula>$A53=2</formula>
    </cfRule>
    <cfRule type="expression" dxfId="390" priority="1950">
      <formula>$A53=1</formula>
    </cfRule>
  </conditionalFormatting>
  <conditionalFormatting sqref="D87:G88">
    <cfRule type="expression" dxfId="389" priority="1945">
      <formula>$A87=3</formula>
    </cfRule>
    <cfRule type="expression" dxfId="388" priority="1946">
      <formula>$A87=2</formula>
    </cfRule>
    <cfRule type="expression" dxfId="387" priority="1947">
      <formula>$A87=1</formula>
    </cfRule>
  </conditionalFormatting>
  <conditionalFormatting sqref="D87:G88">
    <cfRule type="expression" dxfId="386" priority="1942">
      <formula>$A87=3</formula>
    </cfRule>
    <cfRule type="expression" dxfId="385" priority="1943">
      <formula>$A87=2</formula>
    </cfRule>
    <cfRule type="expression" dxfId="384" priority="1944">
      <formula>$A87=1</formula>
    </cfRule>
  </conditionalFormatting>
  <conditionalFormatting sqref="D87:G88">
    <cfRule type="expression" dxfId="383" priority="1939">
      <formula>$A87=3</formula>
    </cfRule>
    <cfRule type="expression" dxfId="382" priority="1940">
      <formula>$A87=2</formula>
    </cfRule>
    <cfRule type="expression" dxfId="381" priority="1941">
      <formula>$A87=1</formula>
    </cfRule>
  </conditionalFormatting>
  <conditionalFormatting sqref="D87:G88">
    <cfRule type="expression" dxfId="380" priority="1936">
      <formula>$A87=3</formula>
    </cfRule>
    <cfRule type="expression" dxfId="379" priority="1937">
      <formula>$A87=2</formula>
    </cfRule>
    <cfRule type="expression" dxfId="378" priority="1938">
      <formula>$A87=1</formula>
    </cfRule>
  </conditionalFormatting>
  <conditionalFormatting sqref="D87:G88">
    <cfRule type="expression" dxfId="377" priority="1933">
      <formula>$A87=3</formula>
    </cfRule>
    <cfRule type="expression" dxfId="376" priority="1934">
      <formula>$A87=2</formula>
    </cfRule>
    <cfRule type="expression" dxfId="375" priority="1935">
      <formula>$A87=1</formula>
    </cfRule>
  </conditionalFormatting>
  <conditionalFormatting sqref="D87:G88">
    <cfRule type="expression" dxfId="374" priority="1930">
      <formula>$A87=3</formula>
    </cfRule>
    <cfRule type="expression" dxfId="373" priority="1931">
      <formula>$A87=2</formula>
    </cfRule>
    <cfRule type="expression" dxfId="372" priority="1932">
      <formula>$A87=1</formula>
    </cfRule>
  </conditionalFormatting>
  <conditionalFormatting sqref="D87:G88">
    <cfRule type="expression" dxfId="371" priority="1927">
      <formula>$A87=3</formula>
    </cfRule>
    <cfRule type="expression" dxfId="370" priority="1928">
      <formula>$A87=2</formula>
    </cfRule>
    <cfRule type="expression" dxfId="369" priority="1929">
      <formula>$A87=1</formula>
    </cfRule>
  </conditionalFormatting>
  <conditionalFormatting sqref="D90:G92">
    <cfRule type="expression" dxfId="368" priority="1924">
      <formula>$A90=3</formula>
    </cfRule>
    <cfRule type="expression" dxfId="367" priority="1925">
      <formula>$A90=2</formula>
    </cfRule>
    <cfRule type="expression" dxfId="366" priority="1926">
      <formula>$A90=1</formula>
    </cfRule>
  </conditionalFormatting>
  <conditionalFormatting sqref="D90:G92">
    <cfRule type="expression" dxfId="365" priority="1921">
      <formula>$A90=3</formula>
    </cfRule>
    <cfRule type="expression" dxfId="364" priority="1922">
      <formula>$A90=2</formula>
    </cfRule>
    <cfRule type="expression" dxfId="363" priority="1923">
      <formula>$A90=1</formula>
    </cfRule>
  </conditionalFormatting>
  <conditionalFormatting sqref="D90:G92">
    <cfRule type="expression" dxfId="362" priority="1918">
      <formula>$A90=3</formula>
    </cfRule>
    <cfRule type="expression" dxfId="361" priority="1919">
      <formula>$A90=2</formula>
    </cfRule>
    <cfRule type="expression" dxfId="360" priority="1920">
      <formula>$A90=1</formula>
    </cfRule>
  </conditionalFormatting>
  <conditionalFormatting sqref="D90:G92">
    <cfRule type="expression" dxfId="359" priority="1915">
      <formula>$A90=3</formula>
    </cfRule>
    <cfRule type="expression" dxfId="358" priority="1916">
      <formula>$A90=2</formula>
    </cfRule>
    <cfRule type="expression" dxfId="357" priority="1917">
      <formula>$A90=1</formula>
    </cfRule>
  </conditionalFormatting>
  <conditionalFormatting sqref="D90:G92">
    <cfRule type="expression" dxfId="356" priority="1912">
      <formula>$A90=3</formula>
    </cfRule>
    <cfRule type="expression" dxfId="355" priority="1913">
      <formula>$A90=2</formula>
    </cfRule>
    <cfRule type="expression" dxfId="354" priority="1914">
      <formula>$A90=1</formula>
    </cfRule>
  </conditionalFormatting>
  <conditionalFormatting sqref="D90:G92">
    <cfRule type="expression" dxfId="353" priority="1909">
      <formula>$A90=3</formula>
    </cfRule>
    <cfRule type="expression" dxfId="352" priority="1910">
      <formula>$A90=2</formula>
    </cfRule>
    <cfRule type="expression" dxfId="351" priority="1911">
      <formula>$A90=1</formula>
    </cfRule>
  </conditionalFormatting>
  <conditionalFormatting sqref="D90:G92">
    <cfRule type="expression" dxfId="350" priority="1906">
      <formula>$A90=3</formula>
    </cfRule>
    <cfRule type="expression" dxfId="349" priority="1907">
      <formula>$A90=2</formula>
    </cfRule>
    <cfRule type="expression" dxfId="348" priority="1908">
      <formula>$A90=1</formula>
    </cfRule>
  </conditionalFormatting>
  <conditionalFormatting sqref="D99:G100">
    <cfRule type="expression" dxfId="347" priority="1903">
      <formula>$A99=3</formula>
    </cfRule>
    <cfRule type="expression" dxfId="346" priority="1904">
      <formula>$A99=2</formula>
    </cfRule>
    <cfRule type="expression" dxfId="345" priority="1905">
      <formula>$A99=1</formula>
    </cfRule>
  </conditionalFormatting>
  <conditionalFormatting sqref="D99:G100">
    <cfRule type="expression" dxfId="344" priority="1900">
      <formula>$A99=3</formula>
    </cfRule>
    <cfRule type="expression" dxfId="343" priority="1901">
      <formula>$A99=2</formula>
    </cfRule>
    <cfRule type="expression" dxfId="342" priority="1902">
      <formula>$A99=1</formula>
    </cfRule>
  </conditionalFormatting>
  <conditionalFormatting sqref="D99:G100">
    <cfRule type="expression" dxfId="341" priority="1897">
      <formula>$A99=3</formula>
    </cfRule>
    <cfRule type="expression" dxfId="340" priority="1898">
      <formula>$A99=2</formula>
    </cfRule>
    <cfRule type="expression" dxfId="339" priority="1899">
      <formula>$A99=1</formula>
    </cfRule>
  </conditionalFormatting>
  <conditionalFormatting sqref="D99:G100">
    <cfRule type="expression" dxfId="338" priority="1894">
      <formula>$A99=3</formula>
    </cfRule>
    <cfRule type="expression" dxfId="337" priority="1895">
      <formula>$A99=2</formula>
    </cfRule>
    <cfRule type="expression" dxfId="336" priority="1896">
      <formula>$A99=1</formula>
    </cfRule>
  </conditionalFormatting>
  <conditionalFormatting sqref="D99:G100">
    <cfRule type="expression" dxfId="335" priority="1891">
      <formula>$A99=3</formula>
    </cfRule>
    <cfRule type="expression" dxfId="334" priority="1892">
      <formula>$A99=2</formula>
    </cfRule>
    <cfRule type="expression" dxfId="333" priority="1893">
      <formula>$A99=1</formula>
    </cfRule>
  </conditionalFormatting>
  <conditionalFormatting sqref="D99:G100">
    <cfRule type="expression" dxfId="332" priority="1888">
      <formula>$A99=3</formula>
    </cfRule>
    <cfRule type="expression" dxfId="331" priority="1889">
      <formula>$A99=2</formula>
    </cfRule>
    <cfRule type="expression" dxfId="330" priority="1890">
      <formula>$A99=1</formula>
    </cfRule>
  </conditionalFormatting>
  <conditionalFormatting sqref="D99:G100">
    <cfRule type="expression" dxfId="329" priority="1885">
      <formula>$A99=3</formula>
    </cfRule>
    <cfRule type="expression" dxfId="328" priority="1886">
      <formula>$A99=2</formula>
    </cfRule>
    <cfRule type="expression" dxfId="327" priority="1887">
      <formula>$A99=1</formula>
    </cfRule>
  </conditionalFormatting>
  <conditionalFormatting sqref="D99:G100">
    <cfRule type="expression" dxfId="326" priority="1882">
      <formula>$A99=3</formula>
    </cfRule>
    <cfRule type="expression" dxfId="325" priority="1883">
      <formula>$A99=2</formula>
    </cfRule>
    <cfRule type="expression" dxfId="324" priority="1884">
      <formula>$A99=1</formula>
    </cfRule>
  </conditionalFormatting>
  <conditionalFormatting sqref="D102:G103">
    <cfRule type="expression" dxfId="323" priority="1879">
      <formula>$A102=3</formula>
    </cfRule>
    <cfRule type="expression" dxfId="322" priority="1880">
      <formula>$A102=2</formula>
    </cfRule>
    <cfRule type="expression" dxfId="321" priority="1881">
      <formula>$A102=1</formula>
    </cfRule>
  </conditionalFormatting>
  <conditionalFormatting sqref="D102:G103">
    <cfRule type="expression" dxfId="320" priority="1876">
      <formula>$A102=3</formula>
    </cfRule>
    <cfRule type="expression" dxfId="319" priority="1877">
      <formula>$A102=2</formula>
    </cfRule>
    <cfRule type="expression" dxfId="318" priority="1878">
      <formula>$A102=1</formula>
    </cfRule>
  </conditionalFormatting>
  <conditionalFormatting sqref="D102:G103">
    <cfRule type="expression" dxfId="317" priority="1873">
      <formula>$A102=3</formula>
    </cfRule>
    <cfRule type="expression" dxfId="316" priority="1874">
      <formula>$A102=2</formula>
    </cfRule>
    <cfRule type="expression" dxfId="315" priority="1875">
      <formula>$A102=1</formula>
    </cfRule>
  </conditionalFormatting>
  <conditionalFormatting sqref="D102:G103">
    <cfRule type="expression" dxfId="314" priority="1870">
      <formula>$A102=3</formula>
    </cfRule>
    <cfRule type="expression" dxfId="313" priority="1871">
      <formula>$A102=2</formula>
    </cfRule>
    <cfRule type="expression" dxfId="312" priority="1872">
      <formula>$A102=1</formula>
    </cfRule>
  </conditionalFormatting>
  <conditionalFormatting sqref="D102:G103">
    <cfRule type="expression" dxfId="311" priority="1867">
      <formula>$A102=3</formula>
    </cfRule>
    <cfRule type="expression" dxfId="310" priority="1868">
      <formula>$A102=2</formula>
    </cfRule>
    <cfRule type="expression" dxfId="309" priority="1869">
      <formula>$A102=1</formula>
    </cfRule>
  </conditionalFormatting>
  <conditionalFormatting sqref="D102:G103">
    <cfRule type="expression" dxfId="308" priority="1864">
      <formula>$A102=3</formula>
    </cfRule>
    <cfRule type="expression" dxfId="307" priority="1865">
      <formula>$A102=2</formula>
    </cfRule>
    <cfRule type="expression" dxfId="306" priority="1866">
      <formula>$A102=1</formula>
    </cfRule>
  </conditionalFormatting>
  <conditionalFormatting sqref="D102:G103">
    <cfRule type="expression" dxfId="305" priority="1861">
      <formula>$A102=3</formula>
    </cfRule>
    <cfRule type="expression" dxfId="304" priority="1862">
      <formula>$A102=2</formula>
    </cfRule>
    <cfRule type="expression" dxfId="303" priority="1863">
      <formula>$A102=1</formula>
    </cfRule>
  </conditionalFormatting>
  <conditionalFormatting sqref="D102:G103">
    <cfRule type="expression" dxfId="302" priority="1858">
      <formula>$A102=3</formula>
    </cfRule>
    <cfRule type="expression" dxfId="301" priority="1859">
      <formula>$A102=2</formula>
    </cfRule>
    <cfRule type="expression" dxfId="300" priority="1860">
      <formula>$A102=1</formula>
    </cfRule>
  </conditionalFormatting>
  <conditionalFormatting sqref="D105:G116">
    <cfRule type="expression" dxfId="299" priority="1855">
      <formula>$A105=3</formula>
    </cfRule>
    <cfRule type="expression" dxfId="298" priority="1856">
      <formula>$A105=2</formula>
    </cfRule>
    <cfRule type="expression" dxfId="297" priority="1857">
      <formula>$A105=1</formula>
    </cfRule>
  </conditionalFormatting>
  <conditionalFormatting sqref="D105:G116">
    <cfRule type="expression" dxfId="296" priority="1852">
      <formula>$A105=3</formula>
    </cfRule>
    <cfRule type="expression" dxfId="295" priority="1853">
      <formula>$A105=2</formula>
    </cfRule>
    <cfRule type="expression" dxfId="294" priority="1854">
      <formula>$A105=1</formula>
    </cfRule>
  </conditionalFormatting>
  <conditionalFormatting sqref="D105:G116">
    <cfRule type="expression" dxfId="293" priority="1849">
      <formula>$A105=3</formula>
    </cfRule>
    <cfRule type="expression" dxfId="292" priority="1850">
      <formula>$A105=2</formula>
    </cfRule>
    <cfRule type="expression" dxfId="291" priority="1851">
      <formula>$A105=1</formula>
    </cfRule>
  </conditionalFormatting>
  <conditionalFormatting sqref="D105:G116">
    <cfRule type="expression" dxfId="290" priority="1846">
      <formula>$A105=3</formula>
    </cfRule>
    <cfRule type="expression" dxfId="289" priority="1847">
      <formula>$A105=2</formula>
    </cfRule>
    <cfRule type="expression" dxfId="288" priority="1848">
      <formula>$A105=1</formula>
    </cfRule>
  </conditionalFormatting>
  <conditionalFormatting sqref="D105:G116">
    <cfRule type="expression" dxfId="287" priority="1843">
      <formula>$A105=3</formula>
    </cfRule>
    <cfRule type="expression" dxfId="286" priority="1844">
      <formula>$A105=2</formula>
    </cfRule>
    <cfRule type="expression" dxfId="285" priority="1845">
      <formula>$A105=1</formula>
    </cfRule>
  </conditionalFormatting>
  <conditionalFormatting sqref="D105:G116">
    <cfRule type="expression" dxfId="284" priority="1840">
      <formula>$A105=3</formula>
    </cfRule>
    <cfRule type="expression" dxfId="283" priority="1841">
      <formula>$A105=2</formula>
    </cfRule>
    <cfRule type="expression" dxfId="282" priority="1842">
      <formula>$A105=1</formula>
    </cfRule>
  </conditionalFormatting>
  <conditionalFormatting sqref="D105:G116">
    <cfRule type="expression" dxfId="281" priority="1837">
      <formula>$A105=3</formula>
    </cfRule>
    <cfRule type="expression" dxfId="280" priority="1838">
      <formula>$A105=2</formula>
    </cfRule>
    <cfRule type="expression" dxfId="279" priority="1839">
      <formula>$A105=1</formula>
    </cfRule>
  </conditionalFormatting>
  <conditionalFormatting sqref="D105:G116">
    <cfRule type="expression" dxfId="278" priority="1834">
      <formula>$A105=3</formula>
    </cfRule>
    <cfRule type="expression" dxfId="277" priority="1835">
      <formula>$A105=2</formula>
    </cfRule>
    <cfRule type="expression" dxfId="276" priority="1836">
      <formula>$A105=1</formula>
    </cfRule>
  </conditionalFormatting>
  <conditionalFormatting sqref="D119:G119">
    <cfRule type="expression" dxfId="275" priority="1831">
      <formula>$A119=3</formula>
    </cfRule>
    <cfRule type="expression" dxfId="274" priority="1832">
      <formula>$A119=2</formula>
    </cfRule>
    <cfRule type="expression" dxfId="273" priority="1833">
      <formula>$A119=1</formula>
    </cfRule>
  </conditionalFormatting>
  <conditionalFormatting sqref="D119:G119">
    <cfRule type="expression" dxfId="272" priority="1828">
      <formula>$A119=3</formula>
    </cfRule>
    <cfRule type="expression" dxfId="271" priority="1829">
      <formula>$A119=2</formula>
    </cfRule>
    <cfRule type="expression" dxfId="270" priority="1830">
      <formula>$A119=1</formula>
    </cfRule>
  </conditionalFormatting>
  <conditionalFormatting sqref="D119:G119">
    <cfRule type="expression" dxfId="269" priority="1825">
      <formula>$A119=3</formula>
    </cfRule>
    <cfRule type="expression" dxfId="268" priority="1826">
      <formula>$A119=2</formula>
    </cfRule>
    <cfRule type="expression" dxfId="267" priority="1827">
      <formula>$A119=1</formula>
    </cfRule>
  </conditionalFormatting>
  <conditionalFormatting sqref="D119:G119">
    <cfRule type="expression" dxfId="266" priority="1822">
      <formula>$A119=3</formula>
    </cfRule>
    <cfRule type="expression" dxfId="265" priority="1823">
      <formula>$A119=2</formula>
    </cfRule>
    <cfRule type="expression" dxfId="264" priority="1824">
      <formula>$A119=1</formula>
    </cfRule>
  </conditionalFormatting>
  <conditionalFormatting sqref="D119:G119">
    <cfRule type="expression" dxfId="263" priority="1819">
      <formula>$A119=3</formula>
    </cfRule>
    <cfRule type="expression" dxfId="262" priority="1820">
      <formula>$A119=2</formula>
    </cfRule>
    <cfRule type="expression" dxfId="261" priority="1821">
      <formula>$A119=1</formula>
    </cfRule>
  </conditionalFormatting>
  <conditionalFormatting sqref="D119:G119">
    <cfRule type="expression" dxfId="260" priority="1816">
      <formula>$A119=3</formula>
    </cfRule>
    <cfRule type="expression" dxfId="259" priority="1817">
      <formula>$A119=2</formula>
    </cfRule>
    <cfRule type="expression" dxfId="258" priority="1818">
      <formula>$A119=1</formula>
    </cfRule>
  </conditionalFormatting>
  <conditionalFormatting sqref="D119:G119">
    <cfRule type="expression" dxfId="257" priority="1813">
      <formula>$A119=3</formula>
    </cfRule>
    <cfRule type="expression" dxfId="256" priority="1814">
      <formula>$A119=2</formula>
    </cfRule>
    <cfRule type="expression" dxfId="255" priority="1815">
      <formula>$A119=1</formula>
    </cfRule>
  </conditionalFormatting>
  <conditionalFormatting sqref="D119:G119">
    <cfRule type="expression" dxfId="254" priority="1810">
      <formula>$A119=3</formula>
    </cfRule>
    <cfRule type="expression" dxfId="253" priority="1811">
      <formula>$A119=2</formula>
    </cfRule>
    <cfRule type="expression" dxfId="252" priority="1812">
      <formula>$A119=1</formula>
    </cfRule>
  </conditionalFormatting>
  <conditionalFormatting sqref="D120:G120">
    <cfRule type="expression" dxfId="251" priority="1807">
      <formula>$A120=3</formula>
    </cfRule>
    <cfRule type="expression" dxfId="250" priority="1808">
      <formula>$A120=2</formula>
    </cfRule>
    <cfRule type="expression" dxfId="249" priority="1809">
      <formula>$A120=1</formula>
    </cfRule>
  </conditionalFormatting>
  <conditionalFormatting sqref="D120:G120">
    <cfRule type="expression" dxfId="248" priority="1804">
      <formula>$A120=3</formula>
    </cfRule>
    <cfRule type="expression" dxfId="247" priority="1805">
      <formula>$A120=2</formula>
    </cfRule>
    <cfRule type="expression" dxfId="246" priority="1806">
      <formula>$A120=1</formula>
    </cfRule>
  </conditionalFormatting>
  <conditionalFormatting sqref="D120:G120">
    <cfRule type="expression" dxfId="245" priority="1801">
      <formula>$A120=3</formula>
    </cfRule>
    <cfRule type="expression" dxfId="244" priority="1802">
      <formula>$A120=2</formula>
    </cfRule>
    <cfRule type="expression" dxfId="243" priority="1803">
      <formula>$A120=1</formula>
    </cfRule>
  </conditionalFormatting>
  <conditionalFormatting sqref="D120:G120">
    <cfRule type="expression" dxfId="242" priority="1798">
      <formula>$A120=3</formula>
    </cfRule>
    <cfRule type="expression" dxfId="241" priority="1799">
      <formula>$A120=2</formula>
    </cfRule>
    <cfRule type="expression" dxfId="240" priority="1800">
      <formula>$A120=1</formula>
    </cfRule>
  </conditionalFormatting>
  <conditionalFormatting sqref="D120:G120">
    <cfRule type="expression" dxfId="239" priority="1795">
      <formula>$A120=3</formula>
    </cfRule>
    <cfRule type="expression" dxfId="238" priority="1796">
      <formula>$A120=2</formula>
    </cfRule>
    <cfRule type="expression" dxfId="237" priority="1797">
      <formula>$A120=1</formula>
    </cfRule>
  </conditionalFormatting>
  <conditionalFormatting sqref="D120:G120">
    <cfRule type="expression" dxfId="236" priority="1792">
      <formula>$A120=3</formula>
    </cfRule>
    <cfRule type="expression" dxfId="235" priority="1793">
      <formula>$A120=2</formula>
    </cfRule>
    <cfRule type="expression" dxfId="234" priority="1794">
      <formula>$A120=1</formula>
    </cfRule>
  </conditionalFormatting>
  <conditionalFormatting sqref="D120:G120">
    <cfRule type="expression" dxfId="233" priority="1789">
      <formula>$A120=3</formula>
    </cfRule>
    <cfRule type="expression" dxfId="232" priority="1790">
      <formula>$A120=2</formula>
    </cfRule>
    <cfRule type="expression" dxfId="231" priority="1791">
      <formula>$A120=1</formula>
    </cfRule>
  </conditionalFormatting>
  <conditionalFormatting sqref="D120:G120">
    <cfRule type="expression" dxfId="230" priority="1786">
      <formula>$A120=3</formula>
    </cfRule>
    <cfRule type="expression" dxfId="229" priority="1787">
      <formula>$A120=2</formula>
    </cfRule>
    <cfRule type="expression" dxfId="228" priority="1788">
      <formula>$A120=1</formula>
    </cfRule>
  </conditionalFormatting>
  <conditionalFormatting sqref="D123:G124">
    <cfRule type="expression" dxfId="227" priority="1783">
      <formula>$A123=3</formula>
    </cfRule>
    <cfRule type="expression" dxfId="226" priority="1784">
      <formula>$A123=2</formula>
    </cfRule>
    <cfRule type="expression" dxfId="225" priority="1785">
      <formula>$A123=1</formula>
    </cfRule>
  </conditionalFormatting>
  <conditionalFormatting sqref="D123:G124">
    <cfRule type="expression" dxfId="224" priority="1780">
      <formula>$A123=3</formula>
    </cfRule>
    <cfRule type="expression" dxfId="223" priority="1781">
      <formula>$A123=2</formula>
    </cfRule>
    <cfRule type="expression" dxfId="222" priority="1782">
      <formula>$A123=1</formula>
    </cfRule>
  </conditionalFormatting>
  <conditionalFormatting sqref="D123:G124">
    <cfRule type="expression" dxfId="221" priority="1777">
      <formula>$A123=3</formula>
    </cfRule>
    <cfRule type="expression" dxfId="220" priority="1778">
      <formula>$A123=2</formula>
    </cfRule>
    <cfRule type="expression" dxfId="219" priority="1779">
      <formula>$A123=1</formula>
    </cfRule>
  </conditionalFormatting>
  <conditionalFormatting sqref="D123:G124">
    <cfRule type="expression" dxfId="218" priority="1774">
      <formula>$A123=3</formula>
    </cfRule>
    <cfRule type="expression" dxfId="217" priority="1775">
      <formula>$A123=2</formula>
    </cfRule>
    <cfRule type="expression" dxfId="216" priority="1776">
      <formula>$A123=1</formula>
    </cfRule>
  </conditionalFormatting>
  <conditionalFormatting sqref="D123:G124">
    <cfRule type="expression" dxfId="215" priority="1771">
      <formula>$A123=3</formula>
    </cfRule>
    <cfRule type="expression" dxfId="214" priority="1772">
      <formula>$A123=2</formula>
    </cfRule>
    <cfRule type="expression" dxfId="213" priority="1773">
      <formula>$A123=1</formula>
    </cfRule>
  </conditionalFormatting>
  <conditionalFormatting sqref="D123:G124">
    <cfRule type="expression" dxfId="212" priority="1768">
      <formula>$A123=3</formula>
    </cfRule>
    <cfRule type="expression" dxfId="211" priority="1769">
      <formula>$A123=2</formula>
    </cfRule>
    <cfRule type="expression" dxfId="210" priority="1770">
      <formula>$A123=1</formula>
    </cfRule>
  </conditionalFormatting>
  <conditionalFormatting sqref="D123:G124">
    <cfRule type="expression" dxfId="209" priority="1765">
      <formula>$A123=3</formula>
    </cfRule>
    <cfRule type="expression" dxfId="208" priority="1766">
      <formula>$A123=2</formula>
    </cfRule>
    <cfRule type="expression" dxfId="207" priority="1767">
      <formula>$A123=1</formula>
    </cfRule>
  </conditionalFormatting>
  <conditionalFormatting sqref="D123:G124">
    <cfRule type="expression" dxfId="206" priority="1762">
      <formula>$A123=3</formula>
    </cfRule>
    <cfRule type="expression" dxfId="205" priority="1763">
      <formula>$A123=2</formula>
    </cfRule>
    <cfRule type="expression" dxfId="204" priority="1764">
      <formula>$A123=1</formula>
    </cfRule>
  </conditionalFormatting>
  <conditionalFormatting sqref="D123:G124">
    <cfRule type="expression" dxfId="203" priority="1759">
      <formula>$A123=3</formula>
    </cfRule>
    <cfRule type="expression" dxfId="202" priority="1760">
      <formula>$A123=2</formula>
    </cfRule>
    <cfRule type="expression" dxfId="201" priority="1761">
      <formula>$A123=1</formula>
    </cfRule>
  </conditionalFormatting>
  <conditionalFormatting sqref="D123:G124">
    <cfRule type="expression" dxfId="200" priority="1756">
      <formula>$A123=3</formula>
    </cfRule>
    <cfRule type="expression" dxfId="199" priority="1757">
      <formula>$A123=2</formula>
    </cfRule>
    <cfRule type="expression" dxfId="198" priority="1758">
      <formula>$A123=1</formula>
    </cfRule>
  </conditionalFormatting>
  <conditionalFormatting sqref="D126:G127">
    <cfRule type="expression" dxfId="197" priority="1753">
      <formula>$A126=3</formula>
    </cfRule>
    <cfRule type="expression" dxfId="196" priority="1754">
      <formula>$A126=2</formula>
    </cfRule>
    <cfRule type="expression" dxfId="195" priority="1755">
      <formula>$A126=1</formula>
    </cfRule>
  </conditionalFormatting>
  <conditionalFormatting sqref="D126:G127">
    <cfRule type="expression" dxfId="194" priority="1750">
      <formula>$A126=3</formula>
    </cfRule>
    <cfRule type="expression" dxfId="193" priority="1751">
      <formula>$A126=2</formula>
    </cfRule>
    <cfRule type="expression" dxfId="192" priority="1752">
      <formula>$A126=1</formula>
    </cfRule>
  </conditionalFormatting>
  <conditionalFormatting sqref="D126:G127">
    <cfRule type="expression" dxfId="191" priority="1747">
      <formula>$A126=3</formula>
    </cfRule>
    <cfRule type="expression" dxfId="190" priority="1748">
      <formula>$A126=2</formula>
    </cfRule>
    <cfRule type="expression" dxfId="189" priority="1749">
      <formula>$A126=1</formula>
    </cfRule>
  </conditionalFormatting>
  <conditionalFormatting sqref="D126:G127">
    <cfRule type="expression" dxfId="188" priority="1744">
      <formula>$A126=3</formula>
    </cfRule>
    <cfRule type="expression" dxfId="187" priority="1745">
      <formula>$A126=2</formula>
    </cfRule>
    <cfRule type="expression" dxfId="186" priority="1746">
      <formula>$A126=1</formula>
    </cfRule>
  </conditionalFormatting>
  <conditionalFormatting sqref="D126:G127">
    <cfRule type="expression" dxfId="185" priority="1741">
      <formula>$A126=3</formula>
    </cfRule>
    <cfRule type="expression" dxfId="184" priority="1742">
      <formula>$A126=2</formula>
    </cfRule>
    <cfRule type="expression" dxfId="183" priority="1743">
      <formula>$A126=1</formula>
    </cfRule>
  </conditionalFormatting>
  <conditionalFormatting sqref="D126:G127">
    <cfRule type="expression" dxfId="182" priority="1738">
      <formula>$A126=3</formula>
    </cfRule>
    <cfRule type="expression" dxfId="181" priority="1739">
      <formula>$A126=2</formula>
    </cfRule>
    <cfRule type="expression" dxfId="180" priority="1740">
      <formula>$A126=1</formula>
    </cfRule>
  </conditionalFormatting>
  <conditionalFormatting sqref="D126:G127">
    <cfRule type="expression" dxfId="179" priority="1735">
      <formula>$A126=3</formula>
    </cfRule>
    <cfRule type="expression" dxfId="178" priority="1736">
      <formula>$A126=2</formula>
    </cfRule>
    <cfRule type="expression" dxfId="177" priority="1737">
      <formula>$A126=1</formula>
    </cfRule>
  </conditionalFormatting>
  <conditionalFormatting sqref="D126:G127">
    <cfRule type="expression" dxfId="176" priority="1732">
      <formula>$A126=3</formula>
    </cfRule>
    <cfRule type="expression" dxfId="175" priority="1733">
      <formula>$A126=2</formula>
    </cfRule>
    <cfRule type="expression" dxfId="174" priority="1734">
      <formula>$A126=1</formula>
    </cfRule>
  </conditionalFormatting>
  <conditionalFormatting sqref="D126:G127">
    <cfRule type="expression" dxfId="173" priority="1729">
      <formula>$A126=3</formula>
    </cfRule>
    <cfRule type="expression" dxfId="172" priority="1730">
      <formula>$A126=2</formula>
    </cfRule>
    <cfRule type="expression" dxfId="171" priority="1731">
      <formula>$A126=1</formula>
    </cfRule>
  </conditionalFormatting>
  <conditionalFormatting sqref="D126:G127">
    <cfRule type="expression" dxfId="170" priority="1726">
      <formula>$A126=3</formula>
    </cfRule>
    <cfRule type="expression" dxfId="169" priority="1727">
      <formula>$A126=2</formula>
    </cfRule>
    <cfRule type="expression" dxfId="168" priority="1728">
      <formula>$A126=1</formula>
    </cfRule>
  </conditionalFormatting>
  <conditionalFormatting sqref="D71:G71">
    <cfRule type="expression" dxfId="167" priority="1723">
      <formula>$A71=3</formula>
    </cfRule>
    <cfRule type="expression" dxfId="166" priority="1724">
      <formula>$A71=2</formula>
    </cfRule>
    <cfRule type="expression" dxfId="165" priority="1725">
      <formula>$A71=1</formula>
    </cfRule>
  </conditionalFormatting>
  <conditionalFormatting sqref="D73:G74">
    <cfRule type="expression" dxfId="164" priority="1720">
      <formula>$A73=3</formula>
    </cfRule>
    <cfRule type="expression" dxfId="163" priority="1721">
      <formula>$A73=2</formula>
    </cfRule>
    <cfRule type="expression" dxfId="162" priority="1722">
      <formula>$A73=1</formula>
    </cfRule>
  </conditionalFormatting>
  <conditionalFormatting sqref="D123:G124">
    <cfRule type="expression" dxfId="161" priority="1714">
      <formula>$A123=3</formula>
    </cfRule>
    <cfRule type="expression" dxfId="160" priority="1715">
      <formula>$A123=2</formula>
    </cfRule>
    <cfRule type="expression" dxfId="159" priority="1716">
      <formula>$A123=1</formula>
    </cfRule>
  </conditionalFormatting>
  <conditionalFormatting sqref="D123:G124">
    <cfRule type="expression" dxfId="158" priority="1711">
      <formula>$A123=3</formula>
    </cfRule>
    <cfRule type="expression" dxfId="157" priority="1712">
      <formula>$A123=2</formula>
    </cfRule>
    <cfRule type="expression" dxfId="156" priority="1713">
      <formula>$A123=1</formula>
    </cfRule>
  </conditionalFormatting>
  <conditionalFormatting sqref="D123:G124">
    <cfRule type="expression" dxfId="155" priority="1708">
      <formula>$A123=3</formula>
    </cfRule>
    <cfRule type="expression" dxfId="154" priority="1709">
      <formula>$A123=2</formula>
    </cfRule>
    <cfRule type="expression" dxfId="153" priority="1710">
      <formula>$A123=1</formula>
    </cfRule>
  </conditionalFormatting>
  <conditionalFormatting sqref="D123:G124">
    <cfRule type="expression" dxfId="152" priority="1705">
      <formula>$A123=3</formula>
    </cfRule>
    <cfRule type="expression" dxfId="151" priority="1706">
      <formula>$A123=2</formula>
    </cfRule>
    <cfRule type="expression" dxfId="150" priority="1707">
      <formula>$A123=1</formula>
    </cfRule>
  </conditionalFormatting>
  <conditionalFormatting sqref="D123:G124">
    <cfRule type="expression" dxfId="149" priority="1702">
      <formula>$A123=3</formula>
    </cfRule>
    <cfRule type="expression" dxfId="148" priority="1703">
      <formula>$A123=2</formula>
    </cfRule>
    <cfRule type="expression" dxfId="147" priority="1704">
      <formula>$A123=1</formula>
    </cfRule>
  </conditionalFormatting>
  <conditionalFormatting sqref="D123:G124">
    <cfRule type="expression" dxfId="146" priority="1699">
      <formula>$A123=3</formula>
    </cfRule>
    <cfRule type="expression" dxfId="145" priority="1700">
      <formula>$A123=2</formula>
    </cfRule>
    <cfRule type="expression" dxfId="144" priority="1701">
      <formula>$A123=1</formula>
    </cfRule>
  </conditionalFormatting>
  <conditionalFormatting sqref="D123:G124">
    <cfRule type="expression" dxfId="143" priority="1696">
      <formula>$A123=3</formula>
    </cfRule>
    <cfRule type="expression" dxfId="142" priority="1697">
      <formula>$A123=2</formula>
    </cfRule>
    <cfRule type="expression" dxfId="141" priority="1698">
      <formula>$A123=1</formula>
    </cfRule>
  </conditionalFormatting>
  <conditionalFormatting sqref="D123:G124">
    <cfRule type="expression" dxfId="140" priority="1693">
      <formula>$A123=3</formula>
    </cfRule>
    <cfRule type="expression" dxfId="139" priority="1694">
      <formula>$A123=2</formula>
    </cfRule>
    <cfRule type="expression" dxfId="138" priority="1695">
      <formula>$A123=1</formula>
    </cfRule>
  </conditionalFormatting>
  <conditionalFormatting sqref="D123:G124">
    <cfRule type="expression" dxfId="137" priority="1690">
      <formula>$A123=3</formula>
    </cfRule>
    <cfRule type="expression" dxfId="136" priority="1691">
      <formula>$A123=2</formula>
    </cfRule>
    <cfRule type="expression" dxfId="135" priority="1692">
      <formula>$A123=1</formula>
    </cfRule>
  </conditionalFormatting>
  <conditionalFormatting sqref="D123:G124">
    <cfRule type="expression" dxfId="134" priority="1687">
      <formula>$A123=3</formula>
    </cfRule>
    <cfRule type="expression" dxfId="133" priority="1688">
      <formula>$A123=2</formula>
    </cfRule>
    <cfRule type="expression" dxfId="132" priority="1689">
      <formula>$A123=1</formula>
    </cfRule>
  </conditionalFormatting>
  <conditionalFormatting sqref="D123:G124">
    <cfRule type="expression" dxfId="131" priority="1684">
      <formula>$A123=3</formula>
    </cfRule>
    <cfRule type="expression" dxfId="130" priority="1685">
      <formula>$A123=2</formula>
    </cfRule>
    <cfRule type="expression" dxfId="129" priority="1686">
      <formula>$A123=1</formula>
    </cfRule>
  </conditionalFormatting>
  <conditionalFormatting sqref="D123:G124">
    <cfRule type="expression" dxfId="128" priority="1681">
      <formula>$A123=3</formula>
    </cfRule>
    <cfRule type="expression" dxfId="127" priority="1682">
      <formula>$A123=2</formula>
    </cfRule>
    <cfRule type="expression" dxfId="126" priority="1683">
      <formula>$A123=1</formula>
    </cfRule>
  </conditionalFormatting>
  <conditionalFormatting sqref="D33:G33">
    <cfRule type="expression" dxfId="125" priority="475">
      <formula>$A33=3</formula>
    </cfRule>
    <cfRule type="expression" dxfId="124" priority="476">
      <formula>$A33=2</formula>
    </cfRule>
    <cfRule type="expression" dxfId="123" priority="477">
      <formula>$A33=1</formula>
    </cfRule>
  </conditionalFormatting>
  <conditionalFormatting sqref="D33:G33">
    <cfRule type="expression" dxfId="122" priority="472">
      <formula>$A33=3</formula>
    </cfRule>
    <cfRule type="expression" dxfId="121" priority="473">
      <formula>$A33=2</formula>
    </cfRule>
    <cfRule type="expression" dxfId="120" priority="474">
      <formula>$A33=1</formula>
    </cfRule>
  </conditionalFormatting>
  <conditionalFormatting sqref="D33:G33">
    <cfRule type="expression" dxfId="119" priority="469">
      <formula>$A33=3</formula>
    </cfRule>
    <cfRule type="expression" dxfId="118" priority="470">
      <formula>$A33=2</formula>
    </cfRule>
    <cfRule type="expression" dxfId="117" priority="471">
      <formula>$A33=1</formula>
    </cfRule>
  </conditionalFormatting>
  <conditionalFormatting sqref="D33:G33">
    <cfRule type="expression" dxfId="116" priority="466">
      <formula>$A33=3</formula>
    </cfRule>
    <cfRule type="expression" dxfId="115" priority="467">
      <formula>$A33=2</formula>
    </cfRule>
    <cfRule type="expression" dxfId="114" priority="468">
      <formula>$A33=1</formula>
    </cfRule>
  </conditionalFormatting>
  <conditionalFormatting sqref="D33:G33">
    <cfRule type="expression" dxfId="113" priority="463">
      <formula>$A33=3</formula>
    </cfRule>
    <cfRule type="expression" dxfId="112" priority="464">
      <formula>$A33=2</formula>
    </cfRule>
    <cfRule type="expression" dxfId="111" priority="465">
      <formula>$A33=1</formula>
    </cfRule>
  </conditionalFormatting>
  <conditionalFormatting sqref="D55:G55">
    <cfRule type="expression" dxfId="110" priority="442">
      <formula>$A55=3</formula>
    </cfRule>
    <cfRule type="expression" dxfId="109" priority="443">
      <formula>$A55=2</formula>
    </cfRule>
    <cfRule type="expression" dxfId="108" priority="444">
      <formula>$A55=1</formula>
    </cfRule>
  </conditionalFormatting>
  <conditionalFormatting sqref="D55:G55">
    <cfRule type="expression" dxfId="107" priority="439">
      <formula>$A55=3</formula>
    </cfRule>
    <cfRule type="expression" dxfId="106" priority="440">
      <formula>$A55=2</formula>
    </cfRule>
    <cfRule type="expression" dxfId="105" priority="441">
      <formula>$A55=1</formula>
    </cfRule>
  </conditionalFormatting>
  <conditionalFormatting sqref="D112:G112">
    <cfRule type="expression" dxfId="104" priority="415">
      <formula>$A112=3</formula>
    </cfRule>
    <cfRule type="expression" dxfId="103" priority="416">
      <formula>$A112=2</formula>
    </cfRule>
    <cfRule type="expression" dxfId="102" priority="417">
      <formula>$A112=1</formula>
    </cfRule>
  </conditionalFormatting>
  <conditionalFormatting sqref="D113:G113">
    <cfRule type="expression" dxfId="101" priority="412">
      <formula>$A113=3</formula>
    </cfRule>
    <cfRule type="expression" dxfId="100" priority="413">
      <formula>$A113=2</formula>
    </cfRule>
    <cfRule type="expression" dxfId="99" priority="414">
      <formula>$A113=1</formula>
    </cfRule>
  </conditionalFormatting>
  <conditionalFormatting sqref="D109:G109">
    <cfRule type="expression" dxfId="98" priority="409">
      <formula>$A109=3</formula>
    </cfRule>
    <cfRule type="expression" dxfId="97" priority="410">
      <formula>$A109=2</formula>
    </cfRule>
    <cfRule type="expression" dxfId="96" priority="411">
      <formula>$A109=1</formula>
    </cfRule>
  </conditionalFormatting>
  <conditionalFormatting sqref="D110:G110">
    <cfRule type="expression" dxfId="95" priority="406">
      <formula>$A110=3</formula>
    </cfRule>
    <cfRule type="expression" dxfId="94" priority="407">
      <formula>$A110=2</formula>
    </cfRule>
    <cfRule type="expression" dxfId="93" priority="408">
      <formula>$A110=1</formula>
    </cfRule>
  </conditionalFormatting>
  <conditionalFormatting sqref="D109:G110">
    <cfRule type="expression" dxfId="92" priority="403">
      <formula>$A109=3</formula>
    </cfRule>
    <cfRule type="expression" dxfId="91" priority="404">
      <formula>$A109=2</formula>
    </cfRule>
    <cfRule type="expression" dxfId="90" priority="405">
      <formula>$A109=1</formula>
    </cfRule>
  </conditionalFormatting>
  <conditionalFormatting sqref="D109:G110">
    <cfRule type="expression" dxfId="89" priority="400">
      <formula>$A109=3</formula>
    </cfRule>
    <cfRule type="expression" dxfId="88" priority="401">
      <formula>$A109=2</formula>
    </cfRule>
    <cfRule type="expression" dxfId="87" priority="402">
      <formula>$A109=1</formula>
    </cfRule>
  </conditionalFormatting>
  <conditionalFormatting sqref="D109:G110">
    <cfRule type="expression" dxfId="86" priority="397">
      <formula>$A109=3</formula>
    </cfRule>
    <cfRule type="expression" dxfId="85" priority="398">
      <formula>$A109=2</formula>
    </cfRule>
    <cfRule type="expression" dxfId="84" priority="399">
      <formula>$A109=1</formula>
    </cfRule>
  </conditionalFormatting>
  <conditionalFormatting sqref="D109:G110">
    <cfRule type="expression" dxfId="83" priority="394">
      <formula>$A109=3</formula>
    </cfRule>
    <cfRule type="expression" dxfId="82" priority="395">
      <formula>$A109=2</formula>
    </cfRule>
    <cfRule type="expression" dxfId="81" priority="396">
      <formula>$A109=1</formula>
    </cfRule>
  </conditionalFormatting>
  <conditionalFormatting sqref="D109:G110">
    <cfRule type="expression" dxfId="80" priority="391">
      <formula>$A109=3</formula>
    </cfRule>
    <cfRule type="expression" dxfId="79" priority="392">
      <formula>$A109=2</formula>
    </cfRule>
    <cfRule type="expression" dxfId="78" priority="393">
      <formula>$A109=1</formula>
    </cfRule>
  </conditionalFormatting>
  <conditionalFormatting sqref="D109:G110">
    <cfRule type="expression" dxfId="77" priority="388">
      <formula>$A109=3</formula>
    </cfRule>
    <cfRule type="expression" dxfId="76" priority="389">
      <formula>$A109=2</formula>
    </cfRule>
    <cfRule type="expression" dxfId="75" priority="390">
      <formula>$A109=1</formula>
    </cfRule>
  </conditionalFormatting>
  <conditionalFormatting sqref="D109:G110">
    <cfRule type="expression" dxfId="74" priority="385">
      <formula>$A109=3</formula>
    </cfRule>
    <cfRule type="expression" dxfId="73" priority="386">
      <formula>$A109=2</formula>
    </cfRule>
    <cfRule type="expression" dxfId="72" priority="387">
      <formula>$A109=1</formula>
    </cfRule>
  </conditionalFormatting>
  <conditionalFormatting sqref="D109:G110">
    <cfRule type="expression" dxfId="71" priority="382">
      <formula>$A109=3</formula>
    </cfRule>
    <cfRule type="expression" dxfId="70" priority="383">
      <formula>$A109=2</formula>
    </cfRule>
    <cfRule type="expression" dxfId="69" priority="384">
      <formula>$A109=1</formula>
    </cfRule>
  </conditionalFormatting>
  <conditionalFormatting sqref="D112:G113">
    <cfRule type="expression" dxfId="68" priority="379">
      <formula>$A112=3</formula>
    </cfRule>
    <cfRule type="expression" dxfId="67" priority="380">
      <formula>$A112=2</formula>
    </cfRule>
    <cfRule type="expression" dxfId="66" priority="381">
      <formula>$A112=1</formula>
    </cfRule>
  </conditionalFormatting>
  <conditionalFormatting sqref="D112:G113">
    <cfRule type="expression" dxfId="65" priority="376">
      <formula>$A112=3</formula>
    </cfRule>
    <cfRule type="expression" dxfId="64" priority="377">
      <formula>$A112=2</formula>
    </cfRule>
    <cfRule type="expression" dxfId="63" priority="378">
      <formula>$A112=1</formula>
    </cfRule>
  </conditionalFormatting>
  <conditionalFormatting sqref="D112:G113">
    <cfRule type="expression" dxfId="62" priority="373">
      <formula>$A112=3</formula>
    </cfRule>
    <cfRule type="expression" dxfId="61" priority="374">
      <formula>$A112=2</formula>
    </cfRule>
    <cfRule type="expression" dxfId="60" priority="375">
      <formula>$A112=1</formula>
    </cfRule>
  </conditionalFormatting>
  <conditionalFormatting sqref="D112:G113">
    <cfRule type="expression" dxfId="59" priority="370">
      <formula>$A112=3</formula>
    </cfRule>
    <cfRule type="expression" dxfId="58" priority="371">
      <formula>$A112=2</formula>
    </cfRule>
    <cfRule type="expression" dxfId="57" priority="372">
      <formula>$A112=1</formula>
    </cfRule>
  </conditionalFormatting>
  <conditionalFormatting sqref="D112:G113">
    <cfRule type="expression" dxfId="56" priority="367">
      <formula>$A112=3</formula>
    </cfRule>
    <cfRule type="expression" dxfId="55" priority="368">
      <formula>$A112=2</formula>
    </cfRule>
    <cfRule type="expression" dxfId="54" priority="369">
      <formula>$A112=1</formula>
    </cfRule>
  </conditionalFormatting>
  <conditionalFormatting sqref="D112:G113">
    <cfRule type="expression" dxfId="53" priority="364">
      <formula>$A112=3</formula>
    </cfRule>
    <cfRule type="expression" dxfId="52" priority="365">
      <formula>$A112=2</formula>
    </cfRule>
    <cfRule type="expression" dxfId="51" priority="366">
      <formula>$A112=1</formula>
    </cfRule>
  </conditionalFormatting>
  <conditionalFormatting sqref="D112:G113">
    <cfRule type="expression" dxfId="50" priority="361">
      <formula>$A112=3</formula>
    </cfRule>
    <cfRule type="expression" dxfId="49" priority="362">
      <formula>$A112=2</formula>
    </cfRule>
    <cfRule type="expression" dxfId="48" priority="363">
      <formula>$A112=1</formula>
    </cfRule>
  </conditionalFormatting>
  <conditionalFormatting sqref="D112:G113">
    <cfRule type="expression" dxfId="47" priority="358">
      <formula>$A112=3</formula>
    </cfRule>
    <cfRule type="expression" dxfId="46" priority="359">
      <formula>$A112=2</formula>
    </cfRule>
    <cfRule type="expression" dxfId="45" priority="360">
      <formula>$A112=1</formula>
    </cfRule>
  </conditionalFormatting>
  <conditionalFormatting sqref="B107">
    <cfRule type="expression" dxfId="44" priority="247">
      <formula>$A107=3</formula>
    </cfRule>
    <cfRule type="expression" dxfId="43" priority="248">
      <formula>$A107=2</formula>
    </cfRule>
    <cfRule type="expression" dxfId="42" priority="249">
      <formula>$A107=1</formula>
    </cfRule>
  </conditionalFormatting>
  <conditionalFormatting sqref="C70:C71">
    <cfRule type="expression" dxfId="41" priority="46">
      <formula>$A70=3</formula>
    </cfRule>
    <cfRule type="expression" dxfId="40" priority="47">
      <formula>$A70=2</formula>
    </cfRule>
    <cfRule type="expression" dxfId="39" priority="48">
      <formula>$A70=1</formula>
    </cfRule>
  </conditionalFormatting>
  <conditionalFormatting sqref="C70:C71">
    <cfRule type="expression" dxfId="38" priority="43">
      <formula>$A70=3</formula>
    </cfRule>
    <cfRule type="expression" dxfId="37" priority="44">
      <formula>$A70=2</formula>
    </cfRule>
    <cfRule type="expression" dxfId="36" priority="45">
      <formula>$A70=1</formula>
    </cfRule>
  </conditionalFormatting>
  <conditionalFormatting sqref="C70:C71">
    <cfRule type="expression" dxfId="35" priority="40">
      <formula>$A70=3</formula>
    </cfRule>
    <cfRule type="expression" dxfId="34" priority="41">
      <formula>$A70=2</formula>
    </cfRule>
    <cfRule type="expression" dxfId="33" priority="42">
      <formula>$A70=1</formula>
    </cfRule>
  </conditionalFormatting>
  <conditionalFormatting sqref="C70:C71">
    <cfRule type="expression" dxfId="32" priority="37">
      <formula>$A70=3</formula>
    </cfRule>
    <cfRule type="expression" dxfId="31" priority="38">
      <formula>$A70=2</formula>
    </cfRule>
    <cfRule type="expression" dxfId="30" priority="39">
      <formula>$A70=1</formula>
    </cfRule>
  </conditionalFormatting>
  <conditionalFormatting sqref="C70:C71">
    <cfRule type="expression" dxfId="29" priority="34">
      <formula>$A70=3</formula>
    </cfRule>
    <cfRule type="expression" dxfId="28" priority="35">
      <formula>$A70=2</formula>
    </cfRule>
    <cfRule type="expression" dxfId="27" priority="36">
      <formula>$A70=1</formula>
    </cfRule>
  </conditionalFormatting>
  <conditionalFormatting sqref="C70:C71">
    <cfRule type="expression" dxfId="26" priority="31">
      <formula>$A70=3</formula>
    </cfRule>
    <cfRule type="expression" dxfId="25" priority="32">
      <formula>$A70=2</formula>
    </cfRule>
    <cfRule type="expression" dxfId="24" priority="33">
      <formula>$A70=1</formula>
    </cfRule>
  </conditionalFormatting>
  <conditionalFormatting sqref="C70:C71">
    <cfRule type="expression" dxfId="23" priority="28">
      <formula>$A70=3</formula>
    </cfRule>
    <cfRule type="expression" dxfId="22" priority="29">
      <formula>$A70=2</formula>
    </cfRule>
    <cfRule type="expression" dxfId="21" priority="30">
      <formula>$A70=1</formula>
    </cfRule>
  </conditionalFormatting>
  <conditionalFormatting sqref="C119:C120">
    <cfRule type="expression" dxfId="20" priority="25">
      <formula>$A119=3</formula>
    </cfRule>
    <cfRule type="expression" dxfId="19" priority="26">
      <formula>$A119=2</formula>
    </cfRule>
    <cfRule type="expression" dxfId="18" priority="27">
      <formula>$A119=1</formula>
    </cfRule>
  </conditionalFormatting>
  <conditionalFormatting sqref="C119:C120">
    <cfRule type="expression" dxfId="17" priority="22">
      <formula>$A119=3</formula>
    </cfRule>
    <cfRule type="expression" dxfId="16" priority="23">
      <formula>$A119=2</formula>
    </cfRule>
    <cfRule type="expression" dxfId="15" priority="24">
      <formula>$A119=1</formula>
    </cfRule>
  </conditionalFormatting>
  <conditionalFormatting sqref="C119:C120">
    <cfRule type="expression" dxfId="14" priority="19">
      <formula>$A119=3</formula>
    </cfRule>
    <cfRule type="expression" dxfId="13" priority="20">
      <formula>$A119=2</formula>
    </cfRule>
    <cfRule type="expression" dxfId="12" priority="21">
      <formula>$A119=1</formula>
    </cfRule>
  </conditionalFormatting>
  <conditionalFormatting sqref="C119:C120">
    <cfRule type="expression" dxfId="11" priority="16">
      <formula>$A119=3</formula>
    </cfRule>
    <cfRule type="expression" dxfId="10" priority="17">
      <formula>$A119=2</formula>
    </cfRule>
    <cfRule type="expression" dxfId="9" priority="18">
      <formula>$A119=1</formula>
    </cfRule>
  </conditionalFormatting>
  <conditionalFormatting sqref="C119:C120">
    <cfRule type="expression" dxfId="8" priority="13">
      <formula>$A119=3</formula>
    </cfRule>
    <cfRule type="expression" dxfId="7" priority="14">
      <formula>$A119=2</formula>
    </cfRule>
    <cfRule type="expression" dxfId="6" priority="15">
      <formula>$A119=1</formula>
    </cfRule>
  </conditionalFormatting>
  <conditionalFormatting sqref="C119:C120">
    <cfRule type="expression" dxfId="5" priority="10">
      <formula>$A119=3</formula>
    </cfRule>
    <cfRule type="expression" dxfId="4" priority="11">
      <formula>$A119=2</formula>
    </cfRule>
    <cfRule type="expression" dxfId="3" priority="12">
      <formula>$A119=1</formula>
    </cfRule>
  </conditionalFormatting>
  <conditionalFormatting sqref="C119:C120">
    <cfRule type="expression" dxfId="2" priority="7">
      <formula>$A119=3</formula>
    </cfRule>
    <cfRule type="expression" dxfId="1" priority="8">
      <formula>$A119=2</formula>
    </cfRule>
    <cfRule type="expression" dxfId="0" priority="9">
      <formula>$A119=1</formula>
    </cfRule>
  </conditionalFormatting>
  <pageMargins left="0.59055118110236227" right="0.19685039370078741" top="0" bottom="0" header="0.31496062992125984" footer="0.31496062992125984"/>
  <pageSetup paperSize="9" scale="8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ЭндоскопияВиды_К29.11.2022</vt:lpstr>
      <vt:lpstr>Эндоскопия_маршр_29.11.2022</vt:lpstr>
      <vt:lpstr>УЗИпоВидам 2022_29.11.2022</vt:lpstr>
      <vt:lpstr>УЗИ ССС на 2022 маршр_К29.11.22</vt:lpstr>
      <vt:lpstr>Патанатомия_29.11.22</vt:lpstr>
      <vt:lpstr>маршрутиз_КТ2022_29.11.2022</vt:lpstr>
      <vt:lpstr>МРТ КТ_СЦГ_2022_К_29.11.22 </vt:lpstr>
      <vt:lpstr>маршрутиз_КТ2022_29.11.2022!Заголовки_для_печати</vt:lpstr>
      <vt:lpstr>'МРТ КТ_СЦГ_2022_К_29.11.22 '!Заголовки_для_печати</vt:lpstr>
      <vt:lpstr>'УЗИпоВидам 2022_29.11.2022'!Заголовки_для_печати</vt:lpstr>
      <vt:lpstr>Эндоскопия_маршр_29.11.2022!Заголовки_для_печати</vt:lpstr>
      <vt:lpstr>ЭндоскопияВиды_К29.11.2022!Заголовки_для_печати</vt:lpstr>
      <vt:lpstr>'МРТ КТ_СЦГ_2022_К_29.11.22 '!Критерии</vt:lpstr>
      <vt:lpstr>маршрутиз_КТ2022_29.11.2022!Область_печати</vt:lpstr>
      <vt:lpstr>'МРТ КТ_СЦГ_2022_К_29.11.22 '!Область_печати</vt:lpstr>
      <vt:lpstr>Патанатомия_29.11.22!Область_печати</vt:lpstr>
      <vt:lpstr>'УЗИ ССС на 2022 маршр_К29.11.22'!Область_печати</vt:lpstr>
      <vt:lpstr>'УЗИпоВидам 2022_29.11.2022'!Область_печати</vt:lpstr>
      <vt:lpstr>Эндоскопия_маршр_29.11.2022!Область_печати</vt:lpstr>
      <vt:lpstr>ЭндоскопияВиды_К29.11.2022!Область_печати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</dc:creator>
  <cp:lastModifiedBy>zpz_07</cp:lastModifiedBy>
  <cp:lastPrinted>2022-11-27T14:37:32Z</cp:lastPrinted>
  <dcterms:created xsi:type="dcterms:W3CDTF">2022-11-26T10:52:12Z</dcterms:created>
  <dcterms:modified xsi:type="dcterms:W3CDTF">2022-11-29T13:44:27Z</dcterms:modified>
</cp:coreProperties>
</file>