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525"/>
  </bookViews>
  <sheets>
    <sheet name="АПП_К03.03.2023" sheetId="1" r:id="rId1"/>
  </sheets>
  <definedNames>
    <definedName name="_xlnm._FilterDatabase" localSheetId="0" hidden="1">АПП_К03.03.2023!$A$5:$I$1548</definedName>
    <definedName name="V_Г1_101_3">#REF!</definedName>
    <definedName name="володя">#REF!</definedName>
    <definedName name="_xlnm.Print_Titles" localSheetId="0">АПП_К03.03.2023!$F:$F,АПП_К03.03.2023!$3:$5</definedName>
    <definedName name="затраты" localSheetId="0">#REF!</definedName>
    <definedName name="затраты">#REF!</definedName>
    <definedName name="ии">#REF!</definedName>
    <definedName name="кз">#REF!</definedName>
    <definedName name="_xlnm.Criteria" localSheetId="0">АПП_К03.03.2023!$6:$1548</definedName>
    <definedName name="кс">#REF!</definedName>
    <definedName name="н">#REF!</definedName>
    <definedName name="_xlnm.Print_Area" localSheetId="0">АПП_К03.03.2023!$F$1:$I$1548</definedName>
    <definedName name="_xlnm.Print_Area">#REF!</definedName>
    <definedName name="объемы">#REF!</definedName>
    <definedName name="ооо">#REF!</definedName>
    <definedName name="оооо">#REF!</definedName>
    <definedName name="р">#REF!</definedName>
    <definedName name="рр">#REF!</definedName>
    <definedName name="ррр">#REF!</definedName>
    <definedName name="стац" localSheetId="0">#REF!</definedName>
    <definedName name="стац">#REF!</definedName>
    <definedName name="уже">#REF!</definedName>
    <definedName name="ъ">#REF!</definedName>
  </definedNames>
  <calcPr calcId="125725"/>
</workbook>
</file>

<file path=xl/calcChain.xml><?xml version="1.0" encoding="utf-8"?>
<calcChain xmlns="http://schemas.openxmlformats.org/spreadsheetml/2006/main">
  <c r="I1543" i="1"/>
  <c r="I1542" s="1"/>
  <c r="I1547" s="1"/>
  <c r="H1543"/>
  <c r="G1543"/>
  <c r="G1542" s="1"/>
  <c r="I1536"/>
  <c r="H1536"/>
  <c r="G1536"/>
  <c r="I1531"/>
  <c r="H1531"/>
  <c r="G1531"/>
  <c r="I1527"/>
  <c r="H1527"/>
  <c r="G1527"/>
  <c r="G1526" s="1"/>
  <c r="I1514"/>
  <c r="I1513" s="1"/>
  <c r="H1514"/>
  <c r="H1513" s="1"/>
  <c r="G1514"/>
  <c r="G1513" s="1"/>
  <c r="I1510"/>
  <c r="I1509" s="1"/>
  <c r="H1510"/>
  <c r="H1509" s="1"/>
  <c r="G1510"/>
  <c r="I1506"/>
  <c r="I1505" s="1"/>
  <c r="H1506"/>
  <c r="H1505" s="1"/>
  <c r="G1506"/>
  <c r="G1505" s="1"/>
  <c r="I1502"/>
  <c r="I1501" s="1"/>
  <c r="H1502"/>
  <c r="H1501" s="1"/>
  <c r="G1502"/>
  <c r="I1498"/>
  <c r="I1497" s="1"/>
  <c r="H1498"/>
  <c r="G1498"/>
  <c r="G1497" s="1"/>
  <c r="I1487"/>
  <c r="H1487"/>
  <c r="G1487"/>
  <c r="I1471"/>
  <c r="H1471"/>
  <c r="G1471"/>
  <c r="G1468"/>
  <c r="G1456" s="1"/>
  <c r="I1456"/>
  <c r="H1456"/>
  <c r="I1454"/>
  <c r="H1454"/>
  <c r="G1454"/>
  <c r="I1450"/>
  <c r="H1450"/>
  <c r="G1450"/>
  <c r="I1446"/>
  <c r="H1446"/>
  <c r="G1446"/>
  <c r="I1437"/>
  <c r="H1437"/>
  <c r="G1437"/>
  <c r="I1416"/>
  <c r="H1416"/>
  <c r="G1416"/>
  <c r="I1408"/>
  <c r="H1408"/>
  <c r="G1408"/>
  <c r="I1389"/>
  <c r="I1388" s="1"/>
  <c r="H1389"/>
  <c r="G1389"/>
  <c r="G1386"/>
  <c r="G1385"/>
  <c r="G1383"/>
  <c r="G1381"/>
  <c r="G1374"/>
  <c r="I1372"/>
  <c r="H1372"/>
  <c r="G1370"/>
  <c r="G1363"/>
  <c r="G1361"/>
  <c r="G1346"/>
  <c r="I1345"/>
  <c r="I1344" s="1"/>
  <c r="H1345"/>
  <c r="H1344" s="1"/>
  <c r="I1339"/>
  <c r="I1338" s="1"/>
  <c r="H1339"/>
  <c r="H1338" s="1"/>
  <c r="G1339"/>
  <c r="G1333"/>
  <c r="I1326"/>
  <c r="H1326"/>
  <c r="I1323"/>
  <c r="H1323"/>
  <c r="G1323"/>
  <c r="I1319"/>
  <c r="H1319"/>
  <c r="G1319"/>
  <c r="G1316"/>
  <c r="G1312"/>
  <c r="I1310"/>
  <c r="H1310"/>
  <c r="I1307"/>
  <c r="H1307"/>
  <c r="G1307"/>
  <c r="I1304"/>
  <c r="H1304"/>
  <c r="G1304"/>
  <c r="G1297"/>
  <c r="I1277"/>
  <c r="H1277"/>
  <c r="I1274"/>
  <c r="H1274"/>
  <c r="G1274"/>
  <c r="G1267"/>
  <c r="G1263"/>
  <c r="I1261"/>
  <c r="H1261"/>
  <c r="I1255"/>
  <c r="H1255"/>
  <c r="G1255"/>
  <c r="I1252"/>
  <c r="H1252"/>
  <c r="G1252"/>
  <c r="I1250"/>
  <c r="H1250"/>
  <c r="G1250"/>
  <c r="G1244"/>
  <c r="G1231" s="1"/>
  <c r="I1231"/>
  <c r="H1231"/>
  <c r="G1228"/>
  <c r="G1224"/>
  <c r="I1222"/>
  <c r="H1222"/>
  <c r="G1216"/>
  <c r="G1206" s="1"/>
  <c r="I1206"/>
  <c r="H1206"/>
  <c r="I1202"/>
  <c r="H1202"/>
  <c r="G1202"/>
  <c r="G1199"/>
  <c r="G1195"/>
  <c r="I1193"/>
  <c r="H1193"/>
  <c r="G1186"/>
  <c r="G1170" s="1"/>
  <c r="I1170"/>
  <c r="H1170"/>
  <c r="I1166"/>
  <c r="H1166"/>
  <c r="G1166"/>
  <c r="G1161"/>
  <c r="G1157"/>
  <c r="I1155"/>
  <c r="H1155"/>
  <c r="G1152"/>
  <c r="G1140" s="1"/>
  <c r="I1140"/>
  <c r="H1140"/>
  <c r="I1138"/>
  <c r="H1138"/>
  <c r="G1138"/>
  <c r="I1134"/>
  <c r="H1134"/>
  <c r="G1134"/>
  <c r="G1131"/>
  <c r="I1121"/>
  <c r="H1121"/>
  <c r="I1119"/>
  <c r="H1119"/>
  <c r="G1119"/>
  <c r="I1115"/>
  <c r="H1115"/>
  <c r="G1115"/>
  <c r="I1111"/>
  <c r="H1111"/>
  <c r="G1111"/>
  <c r="I1109"/>
  <c r="H1109"/>
  <c r="G1109"/>
  <c r="I1103"/>
  <c r="I1102" s="1"/>
  <c r="H1103"/>
  <c r="G1103"/>
  <c r="G1102" s="1"/>
  <c r="G1097"/>
  <c r="I1089"/>
  <c r="H1089"/>
  <c r="G1086"/>
  <c r="G1082"/>
  <c r="I1080"/>
  <c r="H1080"/>
  <c r="G1075"/>
  <c r="G1068" s="1"/>
  <c r="I1068"/>
  <c r="H1068"/>
  <c r="G1065"/>
  <c r="G1061"/>
  <c r="I1059"/>
  <c r="H1059"/>
  <c r="G1043"/>
  <c r="I1043"/>
  <c r="H1043"/>
  <c r="G1040"/>
  <c r="G1036"/>
  <c r="I1034"/>
  <c r="H1034"/>
  <c r="I1031"/>
  <c r="H1031"/>
  <c r="G1031"/>
  <c r="G1026"/>
  <c r="G1017" s="1"/>
  <c r="I1017"/>
  <c r="H1017"/>
  <c r="I1015"/>
  <c r="H1015"/>
  <c r="G1015"/>
  <c r="G1012"/>
  <c r="G1008"/>
  <c r="I1006"/>
  <c r="H1006"/>
  <c r="I1001"/>
  <c r="H1001"/>
  <c r="G1001"/>
  <c r="G1000" s="1"/>
  <c r="G997"/>
  <c r="I988"/>
  <c r="H988"/>
  <c r="G988"/>
  <c r="I984"/>
  <c r="H984"/>
  <c r="G984"/>
  <c r="G979"/>
  <c r="G975"/>
  <c r="I973"/>
  <c r="H973"/>
  <c r="G966"/>
  <c r="I947"/>
  <c r="H947"/>
  <c r="I945"/>
  <c r="H945"/>
  <c r="G945"/>
  <c r="G939"/>
  <c r="G935"/>
  <c r="I933"/>
  <c r="H933"/>
  <c r="G926"/>
  <c r="I906"/>
  <c r="H906"/>
  <c r="I904"/>
  <c r="H904"/>
  <c r="G904"/>
  <c r="G898"/>
  <c r="G894"/>
  <c r="I892"/>
  <c r="H892"/>
  <c r="I890"/>
  <c r="H890"/>
  <c r="G890"/>
  <c r="G884"/>
  <c r="I871"/>
  <c r="H871"/>
  <c r="G868"/>
  <c r="G864"/>
  <c r="I862"/>
  <c r="H862"/>
  <c r="I860"/>
  <c r="H860"/>
  <c r="G860"/>
  <c r="G854"/>
  <c r="I838"/>
  <c r="H838"/>
  <c r="I836"/>
  <c r="G835"/>
  <c r="G833"/>
  <c r="I832"/>
  <c r="H832"/>
  <c r="G829"/>
  <c r="G825"/>
  <c r="I823"/>
  <c r="H823"/>
  <c r="I818"/>
  <c r="H818"/>
  <c r="G818"/>
  <c r="I816"/>
  <c r="H816"/>
  <c r="G816"/>
  <c r="I807"/>
  <c r="H807"/>
  <c r="G807"/>
  <c r="G806" s="1"/>
  <c r="G800"/>
  <c r="G784" s="1"/>
  <c r="I784"/>
  <c r="H784"/>
  <c r="I780"/>
  <c r="H780"/>
  <c r="G780"/>
  <c r="G773"/>
  <c r="G769"/>
  <c r="I767"/>
  <c r="H767"/>
  <c r="G764"/>
  <c r="I753"/>
  <c r="H753"/>
  <c r="I749"/>
  <c r="H749"/>
  <c r="G749"/>
  <c r="G743"/>
  <c r="G739"/>
  <c r="I737"/>
  <c r="H737"/>
  <c r="G732"/>
  <c r="I725"/>
  <c r="H725"/>
  <c r="I721"/>
  <c r="H721"/>
  <c r="G721"/>
  <c r="G714"/>
  <c r="G710"/>
  <c r="I708"/>
  <c r="H708"/>
  <c r="G704"/>
  <c r="I689"/>
  <c r="H689"/>
  <c r="I685"/>
  <c r="H685"/>
  <c r="G685"/>
  <c r="G679"/>
  <c r="G675"/>
  <c r="I673"/>
  <c r="H673"/>
  <c r="G670"/>
  <c r="I666"/>
  <c r="H666"/>
  <c r="I662"/>
  <c r="H662"/>
  <c r="G662"/>
  <c r="G656"/>
  <c r="G652"/>
  <c r="I650"/>
  <c r="H650"/>
  <c r="G644"/>
  <c r="I631"/>
  <c r="H631"/>
  <c r="I627"/>
  <c r="H627"/>
  <c r="G627"/>
  <c r="G620"/>
  <c r="G616"/>
  <c r="I614"/>
  <c r="H614"/>
  <c r="G611"/>
  <c r="G601" s="1"/>
  <c r="I601"/>
  <c r="H601"/>
  <c r="I597"/>
  <c r="H597"/>
  <c r="G597"/>
  <c r="G591"/>
  <c r="G587"/>
  <c r="I585"/>
  <c r="H585"/>
  <c r="G579"/>
  <c r="G565" s="1"/>
  <c r="I565"/>
  <c r="H565"/>
  <c r="I561"/>
  <c r="H561"/>
  <c r="G561"/>
  <c r="G554"/>
  <c r="G550"/>
  <c r="I548"/>
  <c r="H548"/>
  <c r="G545"/>
  <c r="I537"/>
  <c r="H537"/>
  <c r="I533"/>
  <c r="H533"/>
  <c r="G533"/>
  <c r="G527"/>
  <c r="G523"/>
  <c r="I521"/>
  <c r="H521"/>
  <c r="G518"/>
  <c r="G506" s="1"/>
  <c r="I506"/>
  <c r="H506"/>
  <c r="I502"/>
  <c r="H502"/>
  <c r="G502"/>
  <c r="G496"/>
  <c r="G492"/>
  <c r="I490"/>
  <c r="H490"/>
  <c r="G484"/>
  <c r="I478"/>
  <c r="H478"/>
  <c r="I474"/>
  <c r="H474"/>
  <c r="G474"/>
  <c r="G468"/>
  <c r="G464"/>
  <c r="I462"/>
  <c r="H462"/>
  <c r="G459"/>
  <c r="I447"/>
  <c r="H447"/>
  <c r="I443"/>
  <c r="H443"/>
  <c r="G443"/>
  <c r="G437"/>
  <c r="G433"/>
  <c r="I431"/>
  <c r="H431"/>
  <c r="G428"/>
  <c r="I420"/>
  <c r="H420"/>
  <c r="I416"/>
  <c r="H416"/>
  <c r="G416"/>
  <c r="G410"/>
  <c r="G406"/>
  <c r="I404"/>
  <c r="H404"/>
  <c r="G401"/>
  <c r="G393" s="1"/>
  <c r="I393"/>
  <c r="H393"/>
  <c r="I389"/>
  <c r="H389"/>
  <c r="G389"/>
  <c r="G383"/>
  <c r="G379"/>
  <c r="I377"/>
  <c r="H377"/>
  <c r="G372"/>
  <c r="G362" s="1"/>
  <c r="I362"/>
  <c r="H362"/>
  <c r="I358"/>
  <c r="H358"/>
  <c r="G358"/>
  <c r="G352"/>
  <c r="G348"/>
  <c r="I346"/>
  <c r="H346"/>
  <c r="G340"/>
  <c r="G327" s="1"/>
  <c r="I327"/>
  <c r="H327"/>
  <c r="I323"/>
  <c r="H323"/>
  <c r="G323"/>
  <c r="G316"/>
  <c r="G312"/>
  <c r="I310"/>
  <c r="H310"/>
  <c r="G304"/>
  <c r="I296"/>
  <c r="H296"/>
  <c r="I292"/>
  <c r="H292"/>
  <c r="G292"/>
  <c r="I286"/>
  <c r="H286"/>
  <c r="G286"/>
  <c r="I282"/>
  <c r="H282"/>
  <c r="G282"/>
  <c r="G276"/>
  <c r="G261" s="1"/>
  <c r="I261"/>
  <c r="H261"/>
  <c r="I257"/>
  <c r="H257"/>
  <c r="G257"/>
  <c r="G251"/>
  <c r="I247"/>
  <c r="H247"/>
  <c r="G247"/>
  <c r="G242"/>
  <c r="G229" s="1"/>
  <c r="I229"/>
  <c r="H229"/>
  <c r="I225"/>
  <c r="H225"/>
  <c r="G225"/>
  <c r="G219"/>
  <c r="G215"/>
  <c r="I213"/>
  <c r="H213"/>
  <c r="G210"/>
  <c r="G199" s="1"/>
  <c r="I199"/>
  <c r="H199"/>
  <c r="I195"/>
  <c r="H195"/>
  <c r="G195"/>
  <c r="G189"/>
  <c r="G185"/>
  <c r="I183"/>
  <c r="H183"/>
  <c r="G176"/>
  <c r="I160"/>
  <c r="H160"/>
  <c r="I156"/>
  <c r="H156"/>
  <c r="G156"/>
  <c r="I152"/>
  <c r="H152"/>
  <c r="G152"/>
  <c r="G145"/>
  <c r="G141"/>
  <c r="I139"/>
  <c r="H139"/>
  <c r="G136"/>
  <c r="I130"/>
  <c r="H130"/>
  <c r="I126"/>
  <c r="H126"/>
  <c r="G126"/>
  <c r="G120"/>
  <c r="G116"/>
  <c r="I114"/>
  <c r="H114"/>
  <c r="G111"/>
  <c r="I99"/>
  <c r="H99"/>
  <c r="I95"/>
  <c r="H95"/>
  <c r="G95"/>
  <c r="G88"/>
  <c r="G84"/>
  <c r="I82"/>
  <c r="H82"/>
  <c r="G79"/>
  <c r="G72" s="1"/>
  <c r="I72"/>
  <c r="H72"/>
  <c r="I68"/>
  <c r="H68"/>
  <c r="G68"/>
  <c r="G62"/>
  <c r="G58"/>
  <c r="I56"/>
  <c r="H56"/>
  <c r="I52"/>
  <c r="H52"/>
  <c r="G52"/>
  <c r="I44"/>
  <c r="H44"/>
  <c r="G44"/>
  <c r="G41"/>
  <c r="G37"/>
  <c r="I35"/>
  <c r="H35"/>
  <c r="G30"/>
  <c r="G23" s="1"/>
  <c r="I23"/>
  <c r="H23"/>
  <c r="I19"/>
  <c r="H19"/>
  <c r="G19"/>
  <c r="I13"/>
  <c r="H13"/>
  <c r="G13"/>
  <c r="I9"/>
  <c r="H9"/>
  <c r="G9"/>
  <c r="G462" l="1"/>
  <c r="G280"/>
  <c r="I7"/>
  <c r="I6" s="1"/>
  <c r="G708"/>
  <c r="G114"/>
  <c r="G139"/>
  <c r="G35"/>
  <c r="G7"/>
  <c r="G6" s="1"/>
  <c r="G1470"/>
  <c r="H309"/>
  <c r="G585"/>
  <c r="G584" s="1"/>
  <c r="G1193"/>
  <c r="G1192" s="1"/>
  <c r="I1221"/>
  <c r="G245"/>
  <c r="G244" s="1"/>
  <c r="I1154"/>
  <c r="G1222"/>
  <c r="G1221" s="1"/>
  <c r="G614"/>
  <c r="G673"/>
  <c r="G1006"/>
  <c r="G1005" s="1"/>
  <c r="G490"/>
  <c r="G489" s="1"/>
  <c r="H547"/>
  <c r="G1059"/>
  <c r="G1058" s="1"/>
  <c r="H403"/>
  <c r="H1108"/>
  <c r="G823"/>
  <c r="G973"/>
  <c r="G972" s="1"/>
  <c r="G1080"/>
  <c r="I309"/>
  <c r="I1530"/>
  <c r="H182"/>
  <c r="I212"/>
  <c r="H613"/>
  <c r="H461"/>
  <c r="I1079"/>
  <c r="H212"/>
  <c r="G431"/>
  <c r="G737"/>
  <c r="G933"/>
  <c r="H81"/>
  <c r="I520"/>
  <c r="G160"/>
  <c r="I46"/>
  <c r="I34" s="1"/>
  <c r="I113"/>
  <c r="H707"/>
  <c r="H1497"/>
  <c r="G56"/>
  <c r="G55" s="1"/>
  <c r="H46"/>
  <c r="H34" s="1"/>
  <c r="G296"/>
  <c r="G478"/>
  <c r="G461" s="1"/>
  <c r="G871"/>
  <c r="I245"/>
  <c r="G631"/>
  <c r="H55"/>
  <c r="G130"/>
  <c r="G906"/>
  <c r="H1000"/>
  <c r="I1030"/>
  <c r="I649"/>
  <c r="I1526"/>
  <c r="I280"/>
  <c r="I279" s="1"/>
  <c r="I376"/>
  <c r="I859"/>
  <c r="I889"/>
  <c r="I1058"/>
  <c r="G753"/>
  <c r="I766"/>
  <c r="H1102"/>
  <c r="G82"/>
  <c r="G377"/>
  <c r="G376" s="1"/>
  <c r="H1058"/>
  <c r="I1133"/>
  <c r="G892"/>
  <c r="H1542"/>
  <c r="H1547" s="1"/>
  <c r="I1005"/>
  <c r="H1221"/>
  <c r="G1277"/>
  <c r="I1470"/>
  <c r="G1388"/>
  <c r="H1470"/>
  <c r="G1530"/>
  <c r="G99"/>
  <c r="G46"/>
  <c r="H280"/>
  <c r="H279" s="1"/>
  <c r="H113"/>
  <c r="H7"/>
  <c r="I55"/>
  <c r="I461"/>
  <c r="H584"/>
  <c r="I138"/>
  <c r="G183"/>
  <c r="G310"/>
  <c r="H972"/>
  <c r="H1303"/>
  <c r="G213"/>
  <c r="H489"/>
  <c r="H672"/>
  <c r="H806"/>
  <c r="H1005"/>
  <c r="H1192"/>
  <c r="H245"/>
  <c r="G346"/>
  <c r="I403"/>
  <c r="H138"/>
  <c r="I182"/>
  <c r="H376"/>
  <c r="I489"/>
  <c r="G548"/>
  <c r="H649"/>
  <c r="G1034"/>
  <c r="G1030" s="1"/>
  <c r="I1415"/>
  <c r="I81"/>
  <c r="I345"/>
  <c r="I430"/>
  <c r="G537"/>
  <c r="I547"/>
  <c r="I613"/>
  <c r="H345"/>
  <c r="H430"/>
  <c r="I672"/>
  <c r="H736"/>
  <c r="I806"/>
  <c r="I1000"/>
  <c r="I584"/>
  <c r="I707"/>
  <c r="G862"/>
  <c r="H1079"/>
  <c r="G1310"/>
  <c r="G404"/>
  <c r="H520"/>
  <c r="G521"/>
  <c r="H889"/>
  <c r="G420"/>
  <c r="G650"/>
  <c r="G666"/>
  <c r="I815"/>
  <c r="H932"/>
  <c r="G1121"/>
  <c r="G1108" s="1"/>
  <c r="G1261"/>
  <c r="I736"/>
  <c r="G838"/>
  <c r="I932"/>
  <c r="G1155"/>
  <c r="G1154" s="1"/>
  <c r="H1249"/>
  <c r="G725"/>
  <c r="H1030"/>
  <c r="G1089"/>
  <c r="H815"/>
  <c r="G832"/>
  <c r="G947"/>
  <c r="I1303"/>
  <c r="H766"/>
  <c r="G447"/>
  <c r="G689"/>
  <c r="G767"/>
  <c r="H859"/>
  <c r="I972"/>
  <c r="G1372"/>
  <c r="I1108"/>
  <c r="G1133"/>
  <c r="I1192"/>
  <c r="I1249"/>
  <c r="G1326"/>
  <c r="G1338"/>
  <c r="G1415"/>
  <c r="H1530"/>
  <c r="G1547"/>
  <c r="H1133"/>
  <c r="H1154"/>
  <c r="G1345"/>
  <c r="H1388"/>
  <c r="H1415"/>
  <c r="G1501"/>
  <c r="G1509"/>
  <c r="H1526"/>
  <c r="G113" l="1"/>
  <c r="G279"/>
  <c r="G138"/>
  <c r="G613"/>
  <c r="G672"/>
  <c r="G736"/>
  <c r="I1541"/>
  <c r="G1249"/>
  <c r="I244"/>
  <c r="I805" s="1"/>
  <c r="G889"/>
  <c r="G859"/>
  <c r="G182"/>
  <c r="H6"/>
  <c r="G403"/>
  <c r="G649"/>
  <c r="G547"/>
  <c r="G345"/>
  <c r="G81"/>
  <c r="G932"/>
  <c r="G1079"/>
  <c r="G1344"/>
  <c r="G815"/>
  <c r="G520"/>
  <c r="H1541"/>
  <c r="G1303"/>
  <c r="H1107"/>
  <c r="I1107"/>
  <c r="G212"/>
  <c r="I1343"/>
  <c r="G766"/>
  <c r="H1343"/>
  <c r="G430"/>
  <c r="H244"/>
  <c r="G707"/>
  <c r="G34"/>
  <c r="G309"/>
  <c r="H805" l="1"/>
  <c r="H1548" s="1"/>
  <c r="G805"/>
  <c r="G1541"/>
  <c r="I1548"/>
  <c r="G1107"/>
  <c r="G1343"/>
  <c r="G1548" l="1"/>
</calcChain>
</file>

<file path=xl/comments1.xml><?xml version="1.0" encoding="utf-8"?>
<comments xmlns="http://schemas.openxmlformats.org/spreadsheetml/2006/main">
  <authors>
    <author>zpz_06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zpz_06:</t>
        </r>
        <r>
          <rPr>
            <sz val="9"/>
            <color indexed="81"/>
            <rFont val="Tahoma"/>
            <family val="2"/>
            <charset val="204"/>
          </rPr>
          <t xml:space="preserve">
1-Жконсультация (ед.объёма)
1-Жкабинет (за единицу объёма)
2-Жконсультации(подушевик)
2-Жкабинет (подушевик)
3-диспансеризации
4-по подушевому нормативу
5-за единицу объёма;
6-на выезде;
7 -централизованные приёмы;
8 - гемодиализ;
9 - ЦЗ;
10</t>
        </r>
      </text>
    </comment>
    <comment ref="E805" authorId="0">
      <text>
        <r>
          <rPr>
            <b/>
            <sz val="9"/>
            <color indexed="81"/>
            <rFont val="Tahoma"/>
            <family val="2"/>
            <charset val="204"/>
          </rPr>
          <t>zpz_06:</t>
        </r>
        <r>
          <rPr>
            <sz val="9"/>
            <color indexed="81"/>
            <rFont val="Tahoma"/>
            <family val="2"/>
            <charset val="204"/>
          </rPr>
          <t xml:space="preserve">
+МЦ МЕДВЕДЬ 2017г</t>
        </r>
      </text>
    </comment>
    <comment ref="F1355" authorId="0">
      <text>
        <r>
          <rPr>
            <b/>
            <sz val="9"/>
            <color indexed="81"/>
            <rFont val="Tahoma"/>
            <family val="2"/>
            <charset val="204"/>
          </rPr>
          <t>zpz_06:</t>
        </r>
        <r>
          <rPr>
            <sz val="9"/>
            <color indexed="81"/>
            <rFont val="Tahoma"/>
            <family val="2"/>
            <charset val="204"/>
          </rPr>
          <t xml:space="preserve">
нефролога дет. Не устанавливать.(З.В. Чертова 5.05.22)</t>
        </r>
      </text>
    </comment>
  </commentList>
</comments>
</file>

<file path=xl/sharedStrings.xml><?xml version="1.0" encoding="utf-8"?>
<sst xmlns="http://schemas.openxmlformats.org/spreadsheetml/2006/main" count="6374" uniqueCount="264">
  <si>
    <t>Профиль специалиста</t>
  </si>
  <si>
    <t>1-ЖКонсультация
2-ЖКабинет
3-диспансеризация
4-по подушевому нормативу
5-за единицу объёма;
6-на выезде;
7 -централизованные приёмы;
9 - диабет центр;
10 - гемодиализ;
10 - ЦЗ;
11</t>
  </si>
  <si>
    <t xml:space="preserve"> Посещений с проф. и иной  целью</t>
  </si>
  <si>
    <t xml:space="preserve">Обращений    в связи с заболеваниями </t>
  </si>
  <si>
    <t>Посещений по неотложной помощи</t>
  </si>
  <si>
    <t>БУЗ ВО "Бабаевская ЦРБ"</t>
  </si>
  <si>
    <t>бабаево</t>
  </si>
  <si>
    <t>ДД</t>
  </si>
  <si>
    <t>Диспансеризация+профосмотры</t>
  </si>
  <si>
    <t xml:space="preserve">Углублённая Д 1 этап </t>
  </si>
  <si>
    <t>Д1</t>
  </si>
  <si>
    <t>Д. определённых групп взрослого населения 1этап</t>
  </si>
  <si>
    <t>в поликлинике</t>
  </si>
  <si>
    <t>работа в выходной день</t>
  </si>
  <si>
    <t>Д.определённых групп взрослого населения 2 этап</t>
  </si>
  <si>
    <t>МОВ</t>
  </si>
  <si>
    <t>Медосмотры взрослых профилактические</t>
  </si>
  <si>
    <t>выездные формы работы с помощью мобильных медицинских комплексов</t>
  </si>
  <si>
    <t>Детей-сирот и детей, оставшихся без попечения родителей</t>
  </si>
  <si>
    <t>Медосмотры несовершеннолетних профилактические</t>
  </si>
  <si>
    <t>ЖК</t>
  </si>
  <si>
    <t>Женская консультация (по подушевому нормативу)</t>
  </si>
  <si>
    <t xml:space="preserve">Акушерство-гинекология </t>
  </si>
  <si>
    <t xml:space="preserve">Акушерство-гинекология дет. </t>
  </si>
  <si>
    <t>Акушерство-гинекология (первичная постановка на учёт по беременности)</t>
  </si>
  <si>
    <t>Подуш</t>
  </si>
  <si>
    <t>По подушевому нормативу</t>
  </si>
  <si>
    <t>Неврология</t>
  </si>
  <si>
    <t>Неврология дет.</t>
  </si>
  <si>
    <t>Общая врачебная практика</t>
  </si>
  <si>
    <t>Офтальмология</t>
  </si>
  <si>
    <t>Офтальмология дет.</t>
  </si>
  <si>
    <t>Педиатрия участк.</t>
  </si>
  <si>
    <t xml:space="preserve">Терапия </t>
  </si>
  <si>
    <t>Травматология и ортопедия</t>
  </si>
  <si>
    <t>Травматология и ортопедия дет</t>
  </si>
  <si>
    <t xml:space="preserve">Хирургия </t>
  </si>
  <si>
    <t>ЧУЗ ""РЖД-Медицина" г.Бабаево</t>
  </si>
  <si>
    <t xml:space="preserve">РЖД Бабаево </t>
  </si>
  <si>
    <t>ЧУЗ "РЖД-Медицина" г. Бабаево</t>
  </si>
  <si>
    <t>каб</t>
  </si>
  <si>
    <t>Кабинет (по подушевому нормативу)</t>
  </si>
  <si>
    <t>Акушерство-гинекология</t>
  </si>
  <si>
    <t>Дерматовенерология</t>
  </si>
  <si>
    <t>Оториноларингология</t>
  </si>
  <si>
    <t xml:space="preserve">Эндокринология </t>
  </si>
  <si>
    <t>БУЗ ВО "Бабушкинская ЦРБ"</t>
  </si>
  <si>
    <t>бабушкино</t>
  </si>
  <si>
    <t>Акушерство-гинекология дет.</t>
  </si>
  <si>
    <t>Детская хирургия</t>
  </si>
  <si>
    <t>Инфекционные болезни</t>
  </si>
  <si>
    <t>Инфекционные болезни дет.</t>
  </si>
  <si>
    <t xml:space="preserve">БУЗ ВО "Белозерская ЦРБ" </t>
  </si>
  <si>
    <t>белозерск</t>
  </si>
  <si>
    <t>Пребывающих в стац.учр. детей-сирот и детей, находящихся в ТЖС</t>
  </si>
  <si>
    <t>Дерматовенерология дет</t>
  </si>
  <si>
    <t>Оториноларингология дет</t>
  </si>
  <si>
    <t>БУЗ ВО "Вашкинская ЦРБ"</t>
  </si>
  <si>
    <t>вашки</t>
  </si>
  <si>
    <t xml:space="preserve">БУЗ ВО "Великоустюгская ЦРБ" </t>
  </si>
  <si>
    <t>ВУстюг</t>
  </si>
  <si>
    <t>Диализ</t>
  </si>
  <si>
    <t>Диализ:</t>
  </si>
  <si>
    <t>Гемодиализ высокопоточный</t>
  </si>
  <si>
    <t>Гемодиализ низкопоточный</t>
  </si>
  <si>
    <t>Гемодиафильтрация</t>
  </si>
  <si>
    <t>Детская эндокринология</t>
  </si>
  <si>
    <t>Онкология</t>
  </si>
  <si>
    <t>Урология</t>
  </si>
  <si>
    <t>Эндокринология</t>
  </si>
  <si>
    <t xml:space="preserve">БУЗ ВО "Верховажская ЦРБ" </t>
  </si>
  <si>
    <t>Верховажье</t>
  </si>
  <si>
    <t>БУЗ ВО "Вожегодская ЦРБ"</t>
  </si>
  <si>
    <t>Вожега</t>
  </si>
  <si>
    <t>БУЗ ВО "Вологодская ЦРБ"</t>
  </si>
  <si>
    <t>ВологРайон</t>
  </si>
  <si>
    <t>Гастроэнтерология</t>
  </si>
  <si>
    <t>Детская урология-андрология</t>
  </si>
  <si>
    <t xml:space="preserve">Кардиология </t>
  </si>
  <si>
    <t>БУЗ ВО "Вытегорская ЦРБ"</t>
  </si>
  <si>
    <t>Вытегра</t>
  </si>
  <si>
    <t>БУЗ ВО "Грязовецкая ЦРБ"</t>
  </si>
  <si>
    <t>Грязовец</t>
  </si>
  <si>
    <t>БУЗ ВО "Кадуйская ЦРБ"</t>
  </si>
  <si>
    <t>Кадуй</t>
  </si>
  <si>
    <t>БУЗ ВО "Кирилловская ЦРБ"</t>
  </si>
  <si>
    <t>Кириллов</t>
  </si>
  <si>
    <t xml:space="preserve">БУЗ ВО "Кич-Городецкая ЦРБ" им. В.И.Коржавина </t>
  </si>
  <si>
    <t>Кич-Городок</t>
  </si>
  <si>
    <t xml:space="preserve">БУЗ ВО "Междуреченская ЦРБ" </t>
  </si>
  <si>
    <t>Междуречье</t>
  </si>
  <si>
    <t xml:space="preserve">БУЗ ВО "Никольская ЦРБ" </t>
  </si>
  <si>
    <t>Никольск</t>
  </si>
  <si>
    <t>БУЗ ВО "Нюксенская ЦРБ"</t>
  </si>
  <si>
    <t>Нюксеница</t>
  </si>
  <si>
    <t>БУЗ ВО "Сямженская ЦРБ"</t>
  </si>
  <si>
    <t>Сямжа</t>
  </si>
  <si>
    <t xml:space="preserve">БУЗ ВО "Сокольская ЦРБ" </t>
  </si>
  <si>
    <t>Сокол</t>
  </si>
  <si>
    <t>Аллергология и иммунология</t>
  </si>
  <si>
    <t>Аллергология и иммунология дет.</t>
  </si>
  <si>
    <t>БУЗ ВО "Тарногская ЦРБ"</t>
  </si>
  <si>
    <t>Тарнога</t>
  </si>
  <si>
    <t xml:space="preserve">БУЗ ВО "Тотемская ЦРБ" </t>
  </si>
  <si>
    <t>Тотьма</t>
  </si>
  <si>
    <t xml:space="preserve">БУЗ ВО "Усть-Кубинская ЦРБ" </t>
  </si>
  <si>
    <t>УстьКубенск</t>
  </si>
  <si>
    <t xml:space="preserve">БУЗ ВО "Устюженская ЦРБ" </t>
  </si>
  <si>
    <t>Устюжна</t>
  </si>
  <si>
    <t xml:space="preserve">БУЗ ВО "Харовская ЦРБ" </t>
  </si>
  <si>
    <t>Харовск</t>
  </si>
  <si>
    <t xml:space="preserve">БУЗ ВО "Чагодощенская ЦРБ" </t>
  </si>
  <si>
    <t>Чагода</t>
  </si>
  <si>
    <t xml:space="preserve">БУЗ ВО "Шекснинская ЦРБ" </t>
  </si>
  <si>
    <t>Шекснинский</t>
  </si>
  <si>
    <t>Кардиология</t>
  </si>
  <si>
    <t>ИтогиРайон</t>
  </si>
  <si>
    <t xml:space="preserve">ИТОГО районные </t>
  </si>
  <si>
    <t>БУЗ ВО "Вологодская городская больница №1"</t>
  </si>
  <si>
    <t>ВГБ1</t>
  </si>
  <si>
    <t>ЕдV</t>
  </si>
  <si>
    <t>За единицу объёма</t>
  </si>
  <si>
    <t xml:space="preserve">Нейрохирургия </t>
  </si>
  <si>
    <t xml:space="preserve">Урология </t>
  </si>
  <si>
    <t>БУЗ ВО "Вологодская городская поликлиника №1"</t>
  </si>
  <si>
    <t>ВГП1</t>
  </si>
  <si>
    <t>ЦАОП</t>
  </si>
  <si>
    <t xml:space="preserve">Онкология </t>
  </si>
  <si>
    <t>ЦГП</t>
  </si>
  <si>
    <t>Централизованные приемы</t>
  </si>
  <si>
    <t>Нейрохирургия</t>
  </si>
  <si>
    <t>Сердечно-сосудистая хирургия</t>
  </si>
  <si>
    <t>Сурдология-оториноларингология</t>
  </si>
  <si>
    <t>Травматология и ортопедия (остеопороз)</t>
  </si>
  <si>
    <t>ЦЗ</t>
  </si>
  <si>
    <t>Центр здоровья</t>
  </si>
  <si>
    <t>полная комплексная услуга</t>
  </si>
  <si>
    <t>неполная комплексная услуга</t>
  </si>
  <si>
    <t>динамическая услуга</t>
  </si>
  <si>
    <t>За единицу объёма (травмпункт)</t>
  </si>
  <si>
    <t>Гематология</t>
  </si>
  <si>
    <t>Колопроктология</t>
  </si>
  <si>
    <t>Нефрология</t>
  </si>
  <si>
    <t xml:space="preserve">Пульмонология </t>
  </si>
  <si>
    <t>Ревматология</t>
  </si>
  <si>
    <t>БУЗ ВО "Вологодская городская поликлиника №2"</t>
  </si>
  <si>
    <t>ВГП2</t>
  </si>
  <si>
    <t xml:space="preserve">БУЗ ВО "Вологодская городская поликлиника № 3" </t>
  </si>
  <si>
    <t>ВГП3</t>
  </si>
  <si>
    <t>Гастроэнтерология дет.</t>
  </si>
  <si>
    <t>Детская кардиология</t>
  </si>
  <si>
    <t>Пульмонология</t>
  </si>
  <si>
    <t>БУЗ ВО "Вологодская городская поликлиника №4"</t>
  </si>
  <si>
    <t>ВГП4</t>
  </si>
  <si>
    <t xml:space="preserve">Гастроэнтерология </t>
  </si>
  <si>
    <t xml:space="preserve">БУЗ ВО "Вологодская городская поликлиника №5" п. Молочное </t>
  </si>
  <si>
    <t>ВГП5</t>
  </si>
  <si>
    <t xml:space="preserve">БУЗ ВО "Вологодский городской родильный дом" </t>
  </si>
  <si>
    <t>ВГРодДом</t>
  </si>
  <si>
    <t>ЧУЗ "РЖД-Медицина" г. Вологда</t>
  </si>
  <si>
    <t>РЖД Вологда</t>
  </si>
  <si>
    <t xml:space="preserve">БУЗ ВО "Вологодская городская больница №2" </t>
  </si>
  <si>
    <t>ВГБ2</t>
  </si>
  <si>
    <t>Сердечно-сосудистая хирургия дет</t>
  </si>
  <si>
    <t>ФКУЗ МСЧ МВД России по Вологодской обл.</t>
  </si>
  <si>
    <t>МВД МСЧ</t>
  </si>
  <si>
    <t xml:space="preserve">ООО Поликлиника "Бодрость" </t>
  </si>
  <si>
    <t>БодростьПол-ка</t>
  </si>
  <si>
    <t>ООО Центр гемодиализа "Бодрость"</t>
  </si>
  <si>
    <t>БодростьГемодиализ</t>
  </si>
  <si>
    <t>ИтогиВологда</t>
  </si>
  <si>
    <t xml:space="preserve">Итого г. Вологда </t>
  </si>
  <si>
    <t xml:space="preserve">БУЗ ВО "Череповецкая детская городская поликлиника №1" </t>
  </si>
  <si>
    <t>ЧДетГП1</t>
  </si>
  <si>
    <t>БУЗ ВО "Череповецкая детская городская поликлиника №1"</t>
  </si>
  <si>
    <t>Педиатрия (для детей раннего возраста)</t>
  </si>
  <si>
    <t>БУЗ ВО "Череповецкая детская городская поликлиника №3"</t>
  </si>
  <si>
    <t>ЧДетГП3</t>
  </si>
  <si>
    <t xml:space="preserve">БУЗ ВО "Череповецкая детская городская поликлиника №3" </t>
  </si>
  <si>
    <t>Гематология дет</t>
  </si>
  <si>
    <t>Нефрология дет.</t>
  </si>
  <si>
    <t xml:space="preserve">БУЗ ВО "Череповецкая городская поликлиника № 7" </t>
  </si>
  <si>
    <t>ЧГП7</t>
  </si>
  <si>
    <t>БУЗ ВО "Череповецкая городская поликлиника № 7" им. П.Я. Дмитриева</t>
  </si>
  <si>
    <t xml:space="preserve">БУЗ ВО "Череповецкая городская поликлиника № 1" </t>
  </si>
  <si>
    <t>ЧГП1</t>
  </si>
  <si>
    <t>БУЗ ВО "Череповецкая городская поликлиника № 2"</t>
  </si>
  <si>
    <t>ЧГП2</t>
  </si>
  <si>
    <t xml:space="preserve">БУЗ ВО "Череповецкая городская больница" </t>
  </si>
  <si>
    <t>ЧГБ</t>
  </si>
  <si>
    <t>БУЗ ВО "Череповецкая городская больница"</t>
  </si>
  <si>
    <t>Онкология (ЦАОП)</t>
  </si>
  <si>
    <t>Торакальная хирургия</t>
  </si>
  <si>
    <t>Диабетологический центр</t>
  </si>
  <si>
    <t xml:space="preserve">Ревматология </t>
  </si>
  <si>
    <t>БУЗ ВО "Медико-санитарная часть "Северсталь"</t>
  </si>
  <si>
    <t>Северсталь</t>
  </si>
  <si>
    <t>БУЗ ВО "Медсанчасть "Северсталь"</t>
  </si>
  <si>
    <t>БУЗ ВО "Череповецкий городской родильный дом"</t>
  </si>
  <si>
    <t>ЧРодДом</t>
  </si>
  <si>
    <t>ИтогиЧереповец</t>
  </si>
  <si>
    <t xml:space="preserve">ИТОГО г.Череповец </t>
  </si>
  <si>
    <t>БУЗ ВО "Вологодская областная клиническая больница"</t>
  </si>
  <si>
    <t>ВОКБ</t>
  </si>
  <si>
    <t>Акушерство-гинекология (Приём женщин высокой группы риска) 
Перинатальный центр</t>
  </si>
  <si>
    <t>Сурдология-оториноларингология дет</t>
  </si>
  <si>
    <t>Терапия</t>
  </si>
  <si>
    <t>Челюстно-лицевая хирургия</t>
  </si>
  <si>
    <t>Челюстно-лицевая хирургия дет</t>
  </si>
  <si>
    <t>Выезд</t>
  </si>
  <si>
    <t>За единицу объема (НА ВЫЕЗДЕ)</t>
  </si>
  <si>
    <t>Хирургия</t>
  </si>
  <si>
    <t>БУЗ ВО "Вологодская областная клиническая больница №2"</t>
  </si>
  <si>
    <t>ОблКБ2</t>
  </si>
  <si>
    <t>Радиология</t>
  </si>
  <si>
    <t xml:space="preserve">БУЗ ВО "Вологодская областная детская клиническая больница" </t>
  </si>
  <si>
    <t>ВОДКБнов</t>
  </si>
  <si>
    <t>БУЗ ВО "Вологодская областная детская клиническая больница"</t>
  </si>
  <si>
    <t>Детская онкология</t>
  </si>
  <si>
    <t>Нейрохирургия дет.</t>
  </si>
  <si>
    <t xml:space="preserve">Педиатрия </t>
  </si>
  <si>
    <t>Пульмонология дет.</t>
  </si>
  <si>
    <t>Ревматология дет.</t>
  </si>
  <si>
    <t xml:space="preserve">БУЗ ВО "Вологодская детская городская поликлиника" </t>
  </si>
  <si>
    <t>БУЗ ВО "Вологодская областная детская больница № 2"</t>
  </si>
  <si>
    <t>ВОДБ2</t>
  </si>
  <si>
    <t>Педиатрия</t>
  </si>
  <si>
    <t>ВОДБ22</t>
  </si>
  <si>
    <t>ВОДБ23</t>
  </si>
  <si>
    <t>ВОДБ24</t>
  </si>
  <si>
    <t>ВОДБ26</t>
  </si>
  <si>
    <t>ВОДБ27</t>
  </si>
  <si>
    <t>ВОДБ28</t>
  </si>
  <si>
    <t>ВОДБ29</t>
  </si>
  <si>
    <t>ВОДБ30</t>
  </si>
  <si>
    <t>ВОДБ31</t>
  </si>
  <si>
    <t xml:space="preserve">БУЗ ВО "Вологодская областная офтальмологическая больница" </t>
  </si>
  <si>
    <t>ОблОфтБ</t>
  </si>
  <si>
    <t>БУЗ ВО "Вологодский областной онкологический диспансер"</t>
  </si>
  <si>
    <t>ОблОнко</t>
  </si>
  <si>
    <t>БУЗ ВО "Вологодский областной КВД"</t>
  </si>
  <si>
    <t>КВД</t>
  </si>
  <si>
    <t>БУЗ ВО "Вологодский областной кожно-венерологический диспансер"</t>
  </si>
  <si>
    <t>БУЗ ВО "Вологодский областной КВД №2"</t>
  </si>
  <si>
    <t>КВД2</t>
  </si>
  <si>
    <t>БУЗ ВО "Вологодский областной кожно-венерологический диспансер №2"</t>
  </si>
  <si>
    <t>БУЗ ВО "Вологодский областной госпиталь для ветеранов войн"</t>
  </si>
  <si>
    <t>ГоспитальВВ</t>
  </si>
  <si>
    <t>Гериатрия</t>
  </si>
  <si>
    <t>Гериатрия (с проведением КГО)</t>
  </si>
  <si>
    <t>БУЗ ВО "Вологодская областная инфекционная больница"</t>
  </si>
  <si>
    <t>ОблИнфБ</t>
  </si>
  <si>
    <t xml:space="preserve"> ООО "Вологодский Региональный Диабетологический Центр" </t>
  </si>
  <si>
    <t>ВРДЦ</t>
  </si>
  <si>
    <t xml:space="preserve"> ООО "ВОЦЭ" (с 18.01.2023 г.)
("Вологодский областной центр эндокринологии")</t>
  </si>
  <si>
    <t>ИтогоОбл</t>
  </si>
  <si>
    <t xml:space="preserve">ИТОГО обл.ЛПУ </t>
  </si>
  <si>
    <t>Медицинское частное учреждение дополнительного профессионального образования "Нефросовет"</t>
  </si>
  <si>
    <t>Нефросовет</t>
  </si>
  <si>
    <t xml:space="preserve">ИТОГО другие субъекты </t>
  </si>
  <si>
    <t>Всего</t>
  </si>
  <si>
    <t>ВСЕГО</t>
  </si>
  <si>
    <t xml:space="preserve">ПЛАН 2023 года
 (К 03.03.2023) </t>
  </si>
  <si>
    <t>План  амбулаторно-поликлинической помощи для медицинских организаций и Вологодского филиала АО "Страховая компания "СОГАЗ-Мед" на 2023 год</t>
  </si>
</sst>
</file>

<file path=xl/styles.xml><?xml version="1.0" encoding="utf-8"?>
<styleSheet xmlns="http://schemas.openxmlformats.org/spreadsheetml/2006/main">
  <numFmts count="2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00000"/>
    <numFmt numFmtId="165" formatCode="#,##0.00%;[Red]\(#,##0.00%\)"/>
    <numFmt numFmtId="166" formatCode="0.0%;\(0.0%\)"/>
    <numFmt numFmtId="167" formatCode="000"/>
    <numFmt numFmtId="168" formatCode="#,##0.0%;[Red]\(#,##0.0%\)"/>
    <numFmt numFmtId="169" formatCode="#,##0.0%;\(#,##0.0%\)"/>
    <numFmt numFmtId="170" formatCode="0.0000%"/>
    <numFmt numFmtId="171" formatCode="#,##0.0_%;[Red]\(#,##0.0%\)"/>
    <numFmt numFmtId="172" formatCode="_-* #,##0.00[$€-1]_-;\-* #,##0.00[$€-1]_-;_-* &quot;-&quot;??[$€-1]_-"/>
    <numFmt numFmtId="173" formatCode="[$-419]General"/>
    <numFmt numFmtId="174" formatCode="#,##0.00&quot; &quot;[$руб.-419];[Red]&quot;-&quot;#,##0.00&quot; &quot;[$руб.-419]"/>
    <numFmt numFmtId="175" formatCode="0.00000%"/>
    <numFmt numFmtId="176" formatCode="mmmm\ d\,\ yyyy"/>
    <numFmt numFmtId="177" formatCode="_-* #,##0.00&quot;р.&quot;_-;\-* #,##0.00&quot;р.&quot;_-;_-* &quot;-&quot;??&quot;р.&quot;_-;_-@_-"/>
    <numFmt numFmtId="178" formatCode="_-* #,##0_р_._-;\-* #,##0_р_._-;_-* &quot;-&quot;_р_._-;_-@_-"/>
    <numFmt numFmtId="179" formatCode="_-* #,##0.00_р_._-;\-* #,##0.00_р_._-;_-* &quot;-&quot;??_р_._-;_-@_-"/>
    <numFmt numFmtId="180" formatCode="#,##0.0"/>
    <numFmt numFmtId="181" formatCode="_(* #,##0.00_);_(* \(#,##0.00\);_(* &quot;-&quot;??_);_(@_)"/>
  </numFmts>
  <fonts count="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Tahoma"/>
      <family val="2"/>
      <charset val="204"/>
    </font>
    <font>
      <sz val="8"/>
      <name val="Tahoma"/>
      <family val="2"/>
      <charset val="204"/>
    </font>
    <font>
      <i/>
      <sz val="12"/>
      <name val="Tahoma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8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Arial Cyr"/>
      <family val="2"/>
      <charset val="204"/>
    </font>
    <font>
      <b/>
      <sz val="11"/>
      <name val="Calibri"/>
      <family val="2"/>
      <charset val="204"/>
      <scheme val="minor"/>
    </font>
    <font>
      <i/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6CAF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0DCC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51">
    <xf numFmtId="0" fontId="0" fillId="0" borderId="0"/>
    <xf numFmtId="0" fontId="2" fillId="0" borderId="0"/>
    <xf numFmtId="0" fontId="4" fillId="0" borderId="0"/>
    <xf numFmtId="0" fontId="9" fillId="0" borderId="0"/>
    <xf numFmtId="0" fontId="19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165" fontId="2" fillId="0" borderId="0" applyFill="0" applyBorder="0" applyAlignment="0"/>
    <xf numFmtId="166" fontId="2" fillId="0" borderId="0" applyFill="0" applyBorder="0" applyAlignment="0"/>
    <xf numFmtId="167" fontId="11" fillId="0" borderId="0" applyFill="0" applyBorder="0" applyAlignment="0"/>
    <xf numFmtId="168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0" fontId="31" fillId="20" borderId="22" applyNumberFormat="0" applyAlignment="0" applyProtection="0"/>
    <xf numFmtId="0" fontId="32" fillId="21" borderId="23" applyNumberFormat="0" applyAlignment="0" applyProtection="0"/>
    <xf numFmtId="0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4" fontId="34" fillId="0" borderId="0" applyFill="0" applyBorder="0" applyAlignment="0"/>
    <xf numFmtId="165" fontId="2" fillId="0" borderId="0" applyFill="0" applyBorder="0" applyAlignment="0"/>
    <xf numFmtId="166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172" fontId="2" fillId="0" borderId="0" applyFont="0" applyFill="0" applyBorder="0" applyAlignment="0" applyProtection="0"/>
    <xf numFmtId="0" fontId="4" fillId="0" borderId="0"/>
    <xf numFmtId="173" fontId="35" fillId="0" borderId="0"/>
    <xf numFmtId="0" fontId="4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38" fontId="44" fillId="22" borderId="0" applyNumberFormat="0" applyBorder="0" applyAlignment="0" applyProtection="0"/>
    <xf numFmtId="0" fontId="45" fillId="0" borderId="4" applyNumberFormat="0" applyAlignment="0" applyProtection="0">
      <alignment horizontal="left" vertical="center"/>
    </xf>
    <xf numFmtId="0" fontId="45" fillId="0" borderId="17">
      <alignment horizontal="left" vertical="center"/>
    </xf>
    <xf numFmtId="0" fontId="46" fillId="0" borderId="0">
      <alignment horizontal="center"/>
    </xf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>
      <alignment horizontal="center" textRotation="90"/>
    </xf>
    <xf numFmtId="0" fontId="50" fillId="7" borderId="22" applyNumberFormat="0" applyAlignment="0" applyProtection="0"/>
    <xf numFmtId="10" fontId="44" fillId="23" borderId="13" applyNumberFormat="0" applyBorder="0" applyAlignment="0" applyProtection="0"/>
    <xf numFmtId="165" fontId="2" fillId="0" borderId="0" applyFill="0" applyBorder="0" applyAlignment="0"/>
    <xf numFmtId="166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0" fontId="51" fillId="0" borderId="27" applyNumberFormat="0" applyFill="0" applyAlignment="0" applyProtection="0"/>
    <xf numFmtId="0" fontId="52" fillId="24" borderId="0" applyNumberFormat="0" applyBorder="0" applyAlignment="0" applyProtection="0"/>
    <xf numFmtId="0" fontId="53" fillId="0" borderId="0" applyNumberFormat="0" applyFill="0" applyBorder="0" applyAlignment="0" applyProtection="0"/>
    <xf numFmtId="170" fontId="2" fillId="0" borderId="0"/>
    <xf numFmtId="0" fontId="9" fillId="0" borderId="0"/>
    <xf numFmtId="0" fontId="27" fillId="0" borderId="0"/>
    <xf numFmtId="0" fontId="2" fillId="25" borderId="28" applyNumberFormat="0" applyFont="0" applyAlignment="0" applyProtection="0"/>
    <xf numFmtId="0" fontId="54" fillId="20" borderId="29" applyNumberFormat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/>
    <xf numFmtId="166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0" fontId="55" fillId="0" borderId="0"/>
    <xf numFmtId="174" fontId="55" fillId="0" borderId="0"/>
    <xf numFmtId="0" fontId="56" fillId="0" borderId="0">
      <alignment horizontal="center" vertical="top"/>
    </xf>
    <xf numFmtId="0" fontId="57" fillId="0" borderId="0">
      <alignment horizontal="left" vertical="top"/>
    </xf>
    <xf numFmtId="0" fontId="58" fillId="0" borderId="0">
      <alignment horizontal="center" vertical="center"/>
    </xf>
    <xf numFmtId="0" fontId="59" fillId="0" borderId="0">
      <alignment horizontal="left" vertical="top"/>
    </xf>
    <xf numFmtId="0" fontId="56" fillId="0" borderId="0">
      <alignment horizontal="right" vertical="top"/>
    </xf>
    <xf numFmtId="0" fontId="57" fillId="0" borderId="0">
      <alignment horizontal="center" vertical="center"/>
    </xf>
    <xf numFmtId="0" fontId="60" fillId="0" borderId="0">
      <alignment horizontal="center" vertical="center"/>
    </xf>
    <xf numFmtId="0" fontId="59" fillId="0" borderId="0">
      <alignment horizontal="center" vertical="center"/>
    </xf>
    <xf numFmtId="0" fontId="61" fillId="26" borderId="0">
      <alignment horizontal="center" vertical="center"/>
    </xf>
    <xf numFmtId="0" fontId="61" fillId="26" borderId="0">
      <alignment horizontal="center" vertical="center"/>
    </xf>
    <xf numFmtId="0" fontId="62" fillId="27" borderId="0">
      <alignment horizontal="center" vertical="center"/>
    </xf>
    <xf numFmtId="0" fontId="63" fillId="0" borderId="0">
      <alignment horizontal="left" vertical="center"/>
    </xf>
    <xf numFmtId="0" fontId="63" fillId="0" borderId="0">
      <alignment horizontal="center" vertical="center"/>
    </xf>
    <xf numFmtId="0" fontId="64" fillId="27" borderId="0">
      <alignment horizontal="center" vertical="center"/>
    </xf>
    <xf numFmtId="0" fontId="63" fillId="0" borderId="0">
      <alignment horizontal="center" vertical="center"/>
    </xf>
    <xf numFmtId="0" fontId="64" fillId="27" borderId="0">
      <alignment horizontal="center" vertical="center"/>
    </xf>
    <xf numFmtId="0" fontId="65" fillId="0" borderId="0">
      <alignment horizontal="center" vertical="center"/>
    </xf>
    <xf numFmtId="0" fontId="64" fillId="27" borderId="0">
      <alignment horizontal="center" vertical="center"/>
    </xf>
    <xf numFmtId="0" fontId="61" fillId="26" borderId="0">
      <alignment horizontal="center" vertical="center"/>
    </xf>
    <xf numFmtId="0" fontId="63" fillId="0" borderId="0">
      <alignment horizontal="center" vertical="center"/>
    </xf>
    <xf numFmtId="0" fontId="63" fillId="0" borderId="0">
      <alignment horizontal="center" vertical="center"/>
    </xf>
    <xf numFmtId="0" fontId="66" fillId="27" borderId="0">
      <alignment horizontal="right" vertical="center"/>
    </xf>
    <xf numFmtId="0" fontId="65" fillId="0" borderId="0">
      <alignment horizontal="center" vertical="center"/>
    </xf>
    <xf numFmtId="0" fontId="66" fillId="27" borderId="0">
      <alignment horizontal="right" vertical="center"/>
    </xf>
    <xf numFmtId="0" fontId="61" fillId="26" borderId="0">
      <alignment horizontal="center" vertical="center"/>
    </xf>
    <xf numFmtId="0" fontId="61" fillId="26" borderId="0">
      <alignment horizontal="center" vertical="center"/>
    </xf>
    <xf numFmtId="0" fontId="63" fillId="0" borderId="0">
      <alignment horizontal="center" vertical="center"/>
    </xf>
    <xf numFmtId="0" fontId="66" fillId="27" borderId="0">
      <alignment horizontal="right" vertical="center"/>
    </xf>
    <xf numFmtId="0" fontId="66" fillId="27" borderId="0">
      <alignment horizontal="right" vertical="center"/>
    </xf>
    <xf numFmtId="0" fontId="61" fillId="26" borderId="0">
      <alignment horizontal="center" vertical="center"/>
    </xf>
    <xf numFmtId="0" fontId="67" fillId="0" borderId="0">
      <alignment horizontal="center" vertical="center"/>
    </xf>
    <xf numFmtId="0" fontId="67" fillId="0" borderId="0">
      <alignment horizontal="center" vertical="center"/>
    </xf>
    <xf numFmtId="0" fontId="63" fillId="0" borderId="0">
      <alignment horizontal="center" vertical="center"/>
    </xf>
    <xf numFmtId="0" fontId="63" fillId="0" borderId="0">
      <alignment horizontal="center" vertical="center"/>
    </xf>
    <xf numFmtId="0" fontId="57" fillId="26" borderId="0">
      <alignment horizontal="center" vertical="center"/>
    </xf>
    <xf numFmtId="0" fontId="68" fillId="0" borderId="0">
      <alignment horizontal="center" vertical="center"/>
    </xf>
    <xf numFmtId="0" fontId="63" fillId="0" borderId="0">
      <alignment horizontal="center" vertical="center"/>
    </xf>
    <xf numFmtId="0" fontId="68" fillId="0" borderId="0">
      <alignment horizontal="center" vertical="center"/>
    </xf>
    <xf numFmtId="0" fontId="68" fillId="0" borderId="0">
      <alignment horizontal="center" vertical="center"/>
    </xf>
    <xf numFmtId="0" fontId="61" fillId="26" borderId="0">
      <alignment horizontal="left" vertical="center"/>
    </xf>
    <xf numFmtId="0" fontId="61" fillId="26" borderId="0">
      <alignment horizontal="center" vertical="center"/>
    </xf>
    <xf numFmtId="0" fontId="69" fillId="0" borderId="0">
      <alignment horizontal="right" vertical="center"/>
    </xf>
    <xf numFmtId="0" fontId="68" fillId="0" borderId="0">
      <alignment horizontal="right" vertical="center"/>
    </xf>
    <xf numFmtId="0" fontId="69" fillId="0" borderId="0">
      <alignment horizontal="right" vertical="center"/>
    </xf>
    <xf numFmtId="0" fontId="69" fillId="0" borderId="0">
      <alignment horizontal="right" vertical="center"/>
    </xf>
    <xf numFmtId="0" fontId="61" fillId="26" borderId="0">
      <alignment horizontal="center" vertical="center"/>
    </xf>
    <xf numFmtId="0" fontId="63" fillId="0" borderId="0">
      <alignment horizontal="center" vertical="center"/>
    </xf>
    <xf numFmtId="0" fontId="69" fillId="0" borderId="0">
      <alignment horizontal="right" vertical="center"/>
    </xf>
    <xf numFmtId="0" fontId="68" fillId="0" borderId="0">
      <alignment horizontal="left" vertical="center"/>
    </xf>
    <xf numFmtId="0" fontId="69" fillId="0" borderId="0">
      <alignment horizontal="right" vertical="center"/>
    </xf>
    <xf numFmtId="0" fontId="69" fillId="0" borderId="0">
      <alignment horizontal="right" vertical="center"/>
    </xf>
    <xf numFmtId="0" fontId="61" fillId="26" borderId="0">
      <alignment horizontal="center" vertical="center"/>
    </xf>
    <xf numFmtId="0" fontId="61" fillId="26" borderId="0">
      <alignment horizontal="left" vertical="center"/>
    </xf>
    <xf numFmtId="0" fontId="69" fillId="0" borderId="0">
      <alignment horizontal="left" vertical="top"/>
    </xf>
    <xf numFmtId="0" fontId="69" fillId="0" borderId="0">
      <alignment horizontal="left" vertical="top"/>
    </xf>
    <xf numFmtId="0" fontId="61" fillId="26" borderId="0">
      <alignment horizontal="center" vertical="center"/>
    </xf>
    <xf numFmtId="0" fontId="70" fillId="0" borderId="0">
      <alignment horizontal="center" vertical="center"/>
    </xf>
    <xf numFmtId="0" fontId="70" fillId="0" borderId="0">
      <alignment horizontal="center" vertical="center"/>
    </xf>
    <xf numFmtId="0" fontId="61" fillId="26" borderId="0">
      <alignment horizontal="center" vertical="center"/>
    </xf>
    <xf numFmtId="0" fontId="57" fillId="26" borderId="0">
      <alignment horizontal="center" vertical="center"/>
    </xf>
    <xf numFmtId="0" fontId="65" fillId="0" borderId="0">
      <alignment horizontal="center" vertical="center"/>
    </xf>
    <xf numFmtId="0" fontId="60" fillId="0" borderId="0">
      <alignment horizontal="center" vertical="top"/>
    </xf>
    <xf numFmtId="0" fontId="61" fillId="0" borderId="0">
      <alignment horizontal="center" vertical="center"/>
    </xf>
    <xf numFmtId="0" fontId="63" fillId="0" borderId="0">
      <alignment horizontal="left" vertical="top"/>
    </xf>
    <xf numFmtId="0" fontId="63" fillId="0" borderId="0">
      <alignment horizontal="left" vertical="top"/>
    </xf>
    <xf numFmtId="0" fontId="61" fillId="26" borderId="0">
      <alignment horizontal="center" vertical="center"/>
    </xf>
    <xf numFmtId="0" fontId="65" fillId="0" borderId="0">
      <alignment horizontal="left" vertical="top"/>
    </xf>
    <xf numFmtId="0" fontId="65" fillId="0" borderId="0">
      <alignment horizontal="left" vertical="top"/>
    </xf>
    <xf numFmtId="0" fontId="68" fillId="0" borderId="0">
      <alignment horizontal="right" vertical="center"/>
    </xf>
    <xf numFmtId="0" fontId="61" fillId="26" borderId="0">
      <alignment horizontal="center" vertical="center"/>
    </xf>
    <xf numFmtId="0" fontId="61" fillId="26" borderId="0">
      <alignment horizontal="center" vertical="center"/>
    </xf>
    <xf numFmtId="0" fontId="68" fillId="0" borderId="0">
      <alignment horizontal="left" vertical="center"/>
    </xf>
    <xf numFmtId="0" fontId="61" fillId="26" borderId="0">
      <alignment horizontal="center" vertical="center"/>
    </xf>
    <xf numFmtId="0" fontId="71" fillId="0" borderId="0">
      <alignment horizontal="right" vertical="center"/>
    </xf>
    <xf numFmtId="0" fontId="61" fillId="0" borderId="0">
      <alignment horizontal="center" vertical="top"/>
    </xf>
    <xf numFmtId="0" fontId="72" fillId="0" borderId="0">
      <alignment horizontal="center" vertical="top"/>
    </xf>
    <xf numFmtId="0" fontId="63" fillId="28" borderId="0">
      <alignment horizontal="left" vertical="center"/>
    </xf>
    <xf numFmtId="0" fontId="73" fillId="0" borderId="0">
      <alignment horizontal="left" vertical="top"/>
    </xf>
    <xf numFmtId="0" fontId="63" fillId="0" borderId="0">
      <alignment horizontal="left" vertical="center"/>
    </xf>
    <xf numFmtId="0" fontId="63" fillId="0" borderId="0">
      <alignment horizontal="left" vertical="center"/>
    </xf>
    <xf numFmtId="0" fontId="67" fillId="0" borderId="0">
      <alignment horizontal="center" vertical="center"/>
    </xf>
    <xf numFmtId="0" fontId="63" fillId="28" borderId="0">
      <alignment horizontal="center" vertical="center"/>
    </xf>
    <xf numFmtId="0" fontId="65" fillId="0" borderId="0">
      <alignment horizontal="left" vertical="top"/>
    </xf>
    <xf numFmtId="0" fontId="60" fillId="0" borderId="0">
      <alignment horizontal="center" vertical="center"/>
    </xf>
    <xf numFmtId="0" fontId="74" fillId="0" borderId="0">
      <alignment horizontal="center" vertical="center"/>
    </xf>
    <xf numFmtId="0" fontId="73" fillId="0" borderId="0">
      <alignment horizontal="left" vertical="top"/>
    </xf>
    <xf numFmtId="0" fontId="69" fillId="0" borderId="0">
      <alignment horizontal="center" vertical="center"/>
    </xf>
    <xf numFmtId="0" fontId="65" fillId="28" borderId="0">
      <alignment horizontal="center" vertical="center"/>
    </xf>
    <xf numFmtId="0" fontId="63" fillId="28" borderId="0">
      <alignment horizontal="center" vertical="center"/>
    </xf>
    <xf numFmtId="0" fontId="60" fillId="0" borderId="0">
      <alignment horizontal="center" vertical="center"/>
    </xf>
    <xf numFmtId="0" fontId="71" fillId="0" borderId="0">
      <alignment horizontal="center" vertical="center"/>
    </xf>
    <xf numFmtId="0" fontId="65" fillId="0" borderId="0">
      <alignment horizontal="left" vertical="top"/>
    </xf>
    <xf numFmtId="0" fontId="63" fillId="0" borderId="0">
      <alignment horizontal="center" vertical="center"/>
    </xf>
    <xf numFmtId="0" fontId="63" fillId="28" borderId="0">
      <alignment horizontal="center" vertical="center"/>
    </xf>
    <xf numFmtId="0" fontId="60" fillId="0" borderId="0">
      <alignment horizontal="left" vertical="center"/>
    </xf>
    <xf numFmtId="0" fontId="75" fillId="0" borderId="0">
      <alignment horizontal="center" vertical="center"/>
    </xf>
    <xf numFmtId="0" fontId="63" fillId="0" borderId="0">
      <alignment horizontal="center" vertical="center"/>
    </xf>
    <xf numFmtId="0" fontId="75" fillId="0" borderId="0">
      <alignment horizontal="center" vertical="center"/>
    </xf>
    <xf numFmtId="0" fontId="70" fillId="0" borderId="0">
      <alignment horizontal="left" vertical="top"/>
    </xf>
    <xf numFmtId="0" fontId="63" fillId="28" borderId="0">
      <alignment horizontal="center" vertical="center"/>
    </xf>
    <xf numFmtId="0" fontId="63" fillId="0" borderId="0">
      <alignment horizontal="center" vertical="center"/>
    </xf>
    <xf numFmtId="0" fontId="70" fillId="0" borderId="0">
      <alignment horizontal="right" vertical="top"/>
    </xf>
    <xf numFmtId="0" fontId="65" fillId="0" borderId="0">
      <alignment horizontal="center" vertical="center"/>
    </xf>
    <xf numFmtId="0" fontId="63" fillId="28" borderId="0">
      <alignment horizontal="center" vertical="center"/>
    </xf>
    <xf numFmtId="0" fontId="65" fillId="28" borderId="0">
      <alignment horizontal="center" vertical="center"/>
    </xf>
    <xf numFmtId="0" fontId="73" fillId="0" borderId="0">
      <alignment horizontal="center" vertical="center"/>
    </xf>
    <xf numFmtId="0" fontId="70" fillId="0" borderId="0">
      <alignment horizontal="right" vertical="top"/>
    </xf>
    <xf numFmtId="0" fontId="73" fillId="0" borderId="0">
      <alignment horizontal="center" vertical="center"/>
    </xf>
    <xf numFmtId="0" fontId="63" fillId="28" borderId="0">
      <alignment horizontal="center" vertical="center"/>
    </xf>
    <xf numFmtId="0" fontId="61" fillId="26" borderId="0">
      <alignment horizontal="center" vertical="center"/>
    </xf>
    <xf numFmtId="0" fontId="63" fillId="0" borderId="0">
      <alignment horizontal="left" vertical="center"/>
    </xf>
    <xf numFmtId="0" fontId="63" fillId="0" borderId="0">
      <alignment horizontal="center" vertical="center"/>
    </xf>
    <xf numFmtId="0" fontId="76" fillId="0" borderId="0"/>
    <xf numFmtId="49" fontId="34" fillId="0" borderId="0" applyFill="0" applyBorder="0" applyAlignment="0"/>
    <xf numFmtId="170" fontId="2" fillId="0" borderId="0" applyFill="0" applyBorder="0" applyAlignment="0"/>
    <xf numFmtId="175" fontId="2" fillId="0" borderId="0" applyFill="0" applyBorder="0" applyAlignment="0"/>
    <xf numFmtId="0" fontId="77" fillId="0" borderId="0" applyNumberFormat="0" applyFill="0" applyBorder="0" applyAlignment="0" applyProtection="0"/>
    <xf numFmtId="0" fontId="78" fillId="0" borderId="30" applyNumberFormat="0" applyFill="0" applyAlignment="0" applyProtection="0"/>
    <xf numFmtId="0" fontId="79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0" fillId="7" borderId="31" applyNumberFormat="0" applyAlignment="0" applyProtection="0"/>
    <xf numFmtId="0" fontId="54" fillId="20" borderId="29" applyNumberFormat="0" applyAlignment="0" applyProtection="0"/>
    <xf numFmtId="0" fontId="31" fillId="20" borderId="31" applyNumberFormat="0" applyAlignment="0" applyProtection="0"/>
    <xf numFmtId="176" fontId="53" fillId="0" borderId="0" applyFill="0" applyBorder="0" applyAlignment="0" applyProtection="0"/>
    <xf numFmtId="17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30" applyNumberFormat="0" applyFill="0" applyAlignment="0" applyProtection="0"/>
    <xf numFmtId="0" fontId="53" fillId="0" borderId="32" applyNumberFormat="0" applyFill="0" applyAlignment="0" applyProtection="0"/>
    <xf numFmtId="0" fontId="32" fillId="21" borderId="23" applyNumberFormat="0" applyAlignment="0" applyProtection="0"/>
    <xf numFmtId="0" fontId="77" fillId="0" borderId="0" applyNumberFormat="0" applyFill="0" applyBorder="0" applyAlignment="0" applyProtection="0"/>
    <xf numFmtId="0" fontId="52" fillId="24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8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2" fillId="0" borderId="0"/>
    <xf numFmtId="0" fontId="9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9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8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30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25" borderId="33" applyNumberFormat="0" applyFont="0" applyAlignment="0" applyProtection="0"/>
    <xf numFmtId="0" fontId="2" fillId="25" borderId="33" applyNumberFormat="0" applyFont="0" applyAlignment="0" applyProtection="0"/>
    <xf numFmtId="9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51" fillId="0" borderId="27" applyNumberFormat="0" applyFill="0" applyAlignment="0" applyProtection="0"/>
    <xf numFmtId="0" fontId="87" fillId="0" borderId="0"/>
    <xf numFmtId="49" fontId="1" fillId="0" borderId="0">
      <alignment horizontal="center" vertical="center" wrapText="1"/>
    </xf>
    <xf numFmtId="0" fontId="85" fillId="0" borderId="34">
      <alignment horizontal="center" vertical="center" wrapText="1"/>
    </xf>
    <xf numFmtId="14" fontId="85" fillId="0" borderId="34">
      <alignment horizontal="center" vertical="center" wrapText="1"/>
    </xf>
    <xf numFmtId="0" fontId="5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" fontId="53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1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4" borderId="0" applyNumberFormat="0" applyBorder="0" applyAlignment="0" applyProtection="0"/>
  </cellStyleXfs>
  <cellXfs count="169">
    <xf numFmtId="0" fontId="0" fillId="0" borderId="0" xfId="0"/>
    <xf numFmtId="3" fontId="3" fillId="0" borderId="0" xfId="1" applyNumberFormat="1" applyFont="1" applyFill="1" applyAlignment="1">
      <alignment horizontal="left"/>
    </xf>
    <xf numFmtId="3" fontId="3" fillId="0" borderId="0" xfId="1" applyNumberFormat="1" applyFont="1" applyFill="1" applyAlignment="1">
      <alignment horizontal="center"/>
    </xf>
    <xf numFmtId="0" fontId="2" fillId="0" borderId="0" xfId="1" applyFont="1" applyFill="1"/>
    <xf numFmtId="0" fontId="5" fillId="0" borderId="1" xfId="2" applyFont="1" applyFill="1" applyBorder="1" applyAlignment="1">
      <alignment horizontal="center" vertical="center" wrapText="1"/>
    </xf>
    <xf numFmtId="3" fontId="6" fillId="0" borderId="2" xfId="1" applyNumberFormat="1" applyFont="1" applyFill="1" applyBorder="1"/>
    <xf numFmtId="164" fontId="6" fillId="0" borderId="2" xfId="1" applyNumberFormat="1" applyFont="1" applyFill="1" applyBorder="1"/>
    <xf numFmtId="0" fontId="7" fillId="0" borderId="5" xfId="1" applyFont="1" applyFill="1" applyBorder="1" applyAlignment="1">
      <alignment horizontal="center" vertical="center" wrapText="1" shrinkToFit="1"/>
    </xf>
    <xf numFmtId="3" fontId="3" fillId="0" borderId="0" xfId="1" applyNumberFormat="1" applyFont="1" applyFill="1" applyAlignment="1">
      <alignment horizontal="left" wrapText="1"/>
    </xf>
    <xf numFmtId="3" fontId="3" fillId="0" borderId="0" xfId="1" applyNumberFormat="1" applyFont="1" applyFill="1" applyAlignment="1">
      <alignment horizontal="center" wrapText="1"/>
    </xf>
    <xf numFmtId="0" fontId="11" fillId="0" borderId="7" xfId="1" applyFont="1" applyFill="1" applyBorder="1" applyAlignment="1">
      <alignment wrapText="1" shrinkToFit="1"/>
    </xf>
    <xf numFmtId="3" fontId="10" fillId="0" borderId="8" xfId="1" applyNumberFormat="1" applyFont="1" applyFill="1" applyBorder="1" applyAlignment="1">
      <alignment vertical="center" wrapText="1" shrinkToFit="1"/>
    </xf>
    <xf numFmtId="3" fontId="10" fillId="0" borderId="9" xfId="1" applyNumberFormat="1" applyFont="1" applyFill="1" applyBorder="1" applyAlignment="1">
      <alignment vertical="center" wrapText="1" shrinkToFit="1"/>
    </xf>
    <xf numFmtId="3" fontId="10" fillId="0" borderId="10" xfId="1" applyNumberFormat="1" applyFont="1" applyFill="1" applyBorder="1" applyAlignment="1">
      <alignment vertical="center" wrapText="1" shrinkToFit="1"/>
    </xf>
    <xf numFmtId="0" fontId="7" fillId="0" borderId="11" xfId="1" applyFont="1" applyFill="1" applyBorder="1" applyAlignment="1">
      <alignment horizontal="left" vertical="center" wrapText="1"/>
    </xf>
    <xf numFmtId="3" fontId="7" fillId="0" borderId="12" xfId="1" applyNumberFormat="1" applyFont="1" applyFill="1" applyBorder="1" applyAlignment="1">
      <alignment horizontal="center" vertical="center" wrapText="1"/>
    </xf>
    <xf numFmtId="3" fontId="7" fillId="0" borderId="13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/>
    <xf numFmtId="0" fontId="14" fillId="0" borderId="11" xfId="2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horizontal="center"/>
    </xf>
    <xf numFmtId="3" fontId="14" fillId="0" borderId="13" xfId="1" applyNumberFormat="1" applyFont="1" applyFill="1" applyBorder="1" applyAlignment="1">
      <alignment horizontal="center"/>
    </xf>
    <xf numFmtId="3" fontId="14" fillId="0" borderId="14" xfId="1" applyNumberFormat="1" applyFont="1" applyFill="1" applyBorder="1" applyAlignment="1">
      <alignment horizontal="center"/>
    </xf>
    <xf numFmtId="3" fontId="15" fillId="0" borderId="0" xfId="1" applyNumberFormat="1" applyFont="1" applyFill="1" applyAlignment="1">
      <alignment horizontal="center"/>
    </xf>
    <xf numFmtId="0" fontId="11" fillId="0" borderId="11" xfId="2" applyFont="1" applyFill="1" applyBorder="1" applyAlignment="1" applyProtection="1">
      <alignment horizontal="left" vertical="center"/>
      <protection locked="0"/>
    </xf>
    <xf numFmtId="3" fontId="11" fillId="0" borderId="12" xfId="1" applyNumberFormat="1" applyFont="1" applyFill="1" applyBorder="1" applyAlignment="1"/>
    <xf numFmtId="3" fontId="11" fillId="0" borderId="13" xfId="1" applyNumberFormat="1" applyFont="1" applyFill="1" applyBorder="1" applyAlignment="1">
      <alignment horizontal="right"/>
    </xf>
    <xf numFmtId="3" fontId="11" fillId="0" borderId="14" xfId="1" applyNumberFormat="1" applyFont="1" applyFill="1" applyBorder="1" applyAlignment="1">
      <alignment horizontal="right"/>
    </xf>
    <xf numFmtId="3" fontId="11" fillId="0" borderId="12" xfId="1" applyNumberFormat="1" applyFont="1" applyFill="1" applyBorder="1" applyAlignment="1">
      <alignment horizontal="right" vertical="center" wrapText="1" shrinkToFit="1"/>
    </xf>
    <xf numFmtId="3" fontId="11" fillId="0" borderId="13" xfId="1" applyNumberFormat="1" applyFont="1" applyFill="1" applyBorder="1" applyAlignment="1">
      <alignment horizontal="right" vertical="center" wrapText="1" shrinkToFit="1"/>
    </xf>
    <xf numFmtId="3" fontId="11" fillId="0" borderId="14" xfId="1" applyNumberFormat="1" applyFont="1" applyFill="1" applyBorder="1" applyAlignment="1">
      <alignment horizontal="right" vertical="center" wrapText="1" shrinkToFit="1"/>
    </xf>
    <xf numFmtId="3" fontId="14" fillId="0" borderId="12" xfId="1" applyNumberFormat="1" applyFont="1" applyFill="1" applyBorder="1" applyAlignment="1">
      <alignment horizontal="center" vertical="center" wrapText="1"/>
    </xf>
    <xf numFmtId="3" fontId="14" fillId="0" borderId="13" xfId="1" applyNumberFormat="1" applyFont="1" applyFill="1" applyBorder="1" applyAlignment="1">
      <alignment horizontal="center" vertical="center" wrapText="1"/>
    </xf>
    <xf numFmtId="3" fontId="14" fillId="0" borderId="14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/>
    <xf numFmtId="0" fontId="16" fillId="0" borderId="11" xfId="2" applyFont="1" applyFill="1" applyBorder="1" applyAlignment="1" applyProtection="1">
      <alignment horizontal="right" vertical="center"/>
      <protection locked="0"/>
    </xf>
    <xf numFmtId="3" fontId="11" fillId="0" borderId="12" xfId="1" applyNumberFormat="1" applyFont="1" applyFill="1" applyBorder="1" applyAlignment="1">
      <alignment horizontal="right" wrapText="1" shrinkToFit="1"/>
    </xf>
    <xf numFmtId="3" fontId="11" fillId="0" borderId="13" xfId="1" applyNumberFormat="1" applyFont="1" applyFill="1" applyBorder="1" applyAlignment="1">
      <alignment horizontal="right" wrapText="1" shrinkToFit="1"/>
    </xf>
    <xf numFmtId="3" fontId="11" fillId="0" borderId="14" xfId="1" applyNumberFormat="1" applyFont="1" applyFill="1" applyBorder="1" applyAlignment="1">
      <alignment horizontal="right" wrapText="1" shrinkToFit="1"/>
    </xf>
    <xf numFmtId="0" fontId="11" fillId="0" borderId="11" xfId="2" applyFont="1" applyFill="1" applyBorder="1" applyAlignment="1">
      <alignment vertical="center"/>
    </xf>
    <xf numFmtId="3" fontId="14" fillId="0" borderId="12" xfId="1" applyNumberFormat="1" applyFont="1" applyFill="1" applyBorder="1" applyAlignment="1">
      <alignment horizontal="center" wrapText="1" shrinkToFit="1"/>
    </xf>
    <xf numFmtId="3" fontId="17" fillId="0" borderId="0" xfId="1" applyNumberFormat="1" applyFont="1" applyFill="1"/>
    <xf numFmtId="3" fontId="11" fillId="0" borderId="12" xfId="1" applyNumberFormat="1" applyFont="1" applyFill="1" applyBorder="1" applyAlignment="1" applyProtection="1">
      <alignment horizontal="right" wrapText="1" shrinkToFit="1"/>
      <protection locked="0"/>
    </xf>
    <xf numFmtId="0" fontId="16" fillId="0" borderId="11" xfId="2" applyFont="1" applyFill="1" applyBorder="1" applyAlignment="1" applyProtection="1">
      <alignment horizontal="right" vertical="center" wrapText="1"/>
      <protection locked="0"/>
    </xf>
    <xf numFmtId="0" fontId="11" fillId="0" borderId="11" xfId="2" applyFont="1" applyFill="1" applyBorder="1" applyAlignment="1">
      <alignment vertical="center" wrapText="1"/>
    </xf>
    <xf numFmtId="3" fontId="14" fillId="0" borderId="12" xfId="1" applyNumberFormat="1" applyFont="1" applyFill="1" applyBorder="1" applyAlignment="1" applyProtection="1">
      <alignment horizontal="center" wrapText="1" shrinkToFit="1"/>
      <protection locked="0"/>
    </xf>
    <xf numFmtId="3" fontId="14" fillId="0" borderId="13" xfId="1" applyNumberFormat="1" applyFont="1" applyFill="1" applyBorder="1" applyAlignment="1" applyProtection="1">
      <alignment horizontal="center" wrapText="1" shrinkToFit="1"/>
      <protection locked="0"/>
    </xf>
    <xf numFmtId="3" fontId="14" fillId="0" borderId="14" xfId="1" applyNumberFormat="1" applyFont="1" applyFill="1" applyBorder="1" applyAlignment="1" applyProtection="1">
      <alignment horizontal="center" wrapText="1" shrinkToFit="1"/>
      <protection locked="0"/>
    </xf>
    <xf numFmtId="0" fontId="14" fillId="0" borderId="11" xfId="1" applyFont="1" applyFill="1" applyBorder="1" applyAlignment="1">
      <alignment horizontal="center" vertical="center" wrapText="1"/>
    </xf>
    <xf numFmtId="0" fontId="18" fillId="0" borderId="0" xfId="1" applyFont="1" applyFill="1"/>
    <xf numFmtId="0" fontId="7" fillId="0" borderId="11" xfId="4" applyFont="1" applyFill="1" applyBorder="1" applyAlignment="1">
      <alignment wrapText="1"/>
    </xf>
    <xf numFmtId="3" fontId="11" fillId="0" borderId="14" xfId="1" applyNumberFormat="1" applyFont="1" applyFill="1" applyBorder="1" applyAlignment="1" applyProtection="1">
      <alignment horizontal="right" vertical="center" wrapText="1" shrinkToFit="1"/>
      <protection locked="0"/>
    </xf>
    <xf numFmtId="0" fontId="7" fillId="0" borderId="11" xfId="2" applyFont="1" applyFill="1" applyBorder="1" applyAlignment="1">
      <alignment vertical="center"/>
    </xf>
    <xf numFmtId="0" fontId="2" fillId="0" borderId="15" xfId="1" applyFont="1" applyFill="1" applyBorder="1" applyAlignment="1">
      <alignment horizontal="left"/>
    </xf>
    <xf numFmtId="3" fontId="14" fillId="0" borderId="11" xfId="1" applyNumberFormat="1" applyFont="1" applyFill="1" applyBorder="1" applyAlignment="1">
      <alignment horizontal="center"/>
    </xf>
    <xf numFmtId="3" fontId="15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4" fontId="11" fillId="0" borderId="14" xfId="1" applyNumberFormat="1" applyFont="1" applyFill="1" applyBorder="1" applyAlignment="1">
      <alignment horizontal="right" vertical="center" wrapText="1" shrinkToFit="1"/>
    </xf>
    <xf numFmtId="0" fontId="12" fillId="0" borderId="0" xfId="1" applyFont="1" applyFill="1"/>
    <xf numFmtId="4" fontId="9" fillId="0" borderId="0" xfId="1" applyNumberFormat="1" applyFont="1" applyFill="1"/>
    <xf numFmtId="3" fontId="14" fillId="0" borderId="12" xfId="1" applyNumberFormat="1" applyFont="1" applyFill="1" applyBorder="1" applyAlignment="1">
      <alignment horizontal="center" vertical="center"/>
    </xf>
    <xf numFmtId="3" fontId="14" fillId="0" borderId="13" xfId="1" applyNumberFormat="1" applyFont="1" applyFill="1" applyBorder="1" applyAlignment="1">
      <alignment horizontal="center" vertical="center"/>
    </xf>
    <xf numFmtId="3" fontId="14" fillId="0" borderId="14" xfId="1" applyNumberFormat="1" applyFont="1" applyFill="1" applyBorder="1" applyAlignment="1">
      <alignment horizontal="center" vertical="center"/>
    </xf>
    <xf numFmtId="3" fontId="14" fillId="0" borderId="13" xfId="1" applyNumberFormat="1" applyFont="1" applyFill="1" applyBorder="1" applyAlignment="1">
      <alignment horizontal="center" wrapText="1" shrinkToFit="1"/>
    </xf>
    <xf numFmtId="3" fontId="14" fillId="0" borderId="14" xfId="1" applyNumberFormat="1" applyFont="1" applyFill="1" applyBorder="1" applyAlignment="1">
      <alignment horizontal="center" wrapText="1" shrinkToFit="1"/>
    </xf>
    <xf numFmtId="3" fontId="14" fillId="0" borderId="12" xfId="1" applyNumberFormat="1" applyFont="1" applyFill="1" applyBorder="1" applyAlignment="1">
      <alignment horizontal="center" vertical="center" wrapText="1" shrinkToFit="1"/>
    </xf>
    <xf numFmtId="3" fontId="14" fillId="0" borderId="13" xfId="1" applyNumberFormat="1" applyFont="1" applyFill="1" applyBorder="1" applyAlignment="1">
      <alignment horizontal="center" vertical="center" wrapText="1" shrinkToFit="1"/>
    </xf>
    <xf numFmtId="3" fontId="14" fillId="0" borderId="14" xfId="1" applyNumberFormat="1" applyFont="1" applyFill="1" applyBorder="1" applyAlignment="1">
      <alignment horizontal="center" vertical="center" wrapText="1" shrinkToFit="1"/>
    </xf>
    <xf numFmtId="3" fontId="11" fillId="0" borderId="13" xfId="1" applyNumberFormat="1" applyFont="1" applyFill="1" applyBorder="1" applyAlignment="1">
      <alignment horizontal="right" vertical="center" wrapText="1"/>
    </xf>
    <xf numFmtId="3" fontId="11" fillId="0" borderId="14" xfId="1" applyNumberFormat="1" applyFont="1" applyFill="1" applyBorder="1" applyAlignment="1">
      <alignment horizontal="right" vertical="center" wrapText="1"/>
    </xf>
    <xf numFmtId="3" fontId="11" fillId="0" borderId="12" xfId="1" applyNumberFormat="1" applyFont="1" applyFill="1" applyBorder="1"/>
    <xf numFmtId="4" fontId="9" fillId="0" borderId="0" xfId="1" applyNumberFormat="1" applyFont="1" applyFill="1" applyAlignment="1">
      <alignment horizontal="left"/>
    </xf>
    <xf numFmtId="4" fontId="2" fillId="0" borderId="0" xfId="1" applyNumberFormat="1" applyFont="1" applyFill="1"/>
    <xf numFmtId="4" fontId="20" fillId="0" borderId="0" xfId="1" applyNumberFormat="1" applyFont="1" applyFill="1" applyAlignment="1">
      <alignment horizontal="center"/>
    </xf>
    <xf numFmtId="4" fontId="13" fillId="0" borderId="0" xfId="1" applyNumberFormat="1" applyFont="1" applyFill="1"/>
    <xf numFmtId="4" fontId="3" fillId="0" borderId="0" xfId="1" applyNumberFormat="1" applyFont="1" applyFill="1" applyAlignment="1">
      <alignment horizontal="center"/>
    </xf>
    <xf numFmtId="0" fontId="7" fillId="0" borderId="11" xfId="2" applyFont="1" applyFill="1" applyBorder="1" applyAlignment="1">
      <alignment vertical="center" wrapText="1"/>
    </xf>
    <xf numFmtId="4" fontId="2" fillId="0" borderId="15" xfId="1" applyNumberFormat="1" applyFont="1" applyFill="1" applyBorder="1" applyAlignment="1">
      <alignment horizontal="left"/>
    </xf>
    <xf numFmtId="4" fontId="2" fillId="0" borderId="0" xfId="1" applyNumberFormat="1" applyFont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Border="1"/>
    <xf numFmtId="2" fontId="2" fillId="0" borderId="0" xfId="1" applyNumberFormat="1" applyFont="1" applyFill="1" applyBorder="1"/>
    <xf numFmtId="0" fontId="3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7" fillId="0" borderId="11" xfId="4" applyFont="1" applyFill="1" applyBorder="1" applyAlignment="1">
      <alignment vertical="center"/>
    </xf>
    <xf numFmtId="2" fontId="2" fillId="0" borderId="15" xfId="1" applyNumberFormat="1" applyFont="1" applyFill="1" applyBorder="1" applyAlignment="1">
      <alignment horizontal="left"/>
    </xf>
    <xf numFmtId="2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3" fontId="11" fillId="0" borderId="12" xfId="1" applyNumberFormat="1" applyFont="1" applyFill="1" applyBorder="1" applyAlignment="1">
      <alignment vertical="center" wrapText="1"/>
    </xf>
    <xf numFmtId="3" fontId="11" fillId="0" borderId="12" xfId="1" applyNumberFormat="1" applyFont="1" applyFill="1" applyBorder="1" applyAlignment="1" applyProtection="1">
      <alignment horizontal="right" vertical="center" wrapText="1" shrinkToFit="1"/>
      <protection locked="0"/>
    </xf>
    <xf numFmtId="3" fontId="11" fillId="0" borderId="13" xfId="1" applyNumberFormat="1" applyFont="1" applyFill="1" applyBorder="1" applyAlignment="1" applyProtection="1">
      <alignment horizontal="right" vertical="center" wrapText="1" shrinkToFit="1"/>
      <protection locked="0"/>
    </xf>
    <xf numFmtId="0" fontId="21" fillId="0" borderId="0" xfId="1" applyFont="1" applyFill="1"/>
    <xf numFmtId="3" fontId="7" fillId="0" borderId="12" xfId="1" applyNumberFormat="1" applyFont="1" applyFill="1" applyBorder="1" applyAlignment="1">
      <alignment horizontal="center"/>
    </xf>
    <xf numFmtId="3" fontId="7" fillId="0" borderId="13" xfId="1" applyNumberFormat="1" applyFont="1" applyFill="1" applyBorder="1" applyAlignment="1">
      <alignment horizontal="center"/>
    </xf>
    <xf numFmtId="3" fontId="7" fillId="0" borderId="14" xfId="1" applyNumberFormat="1" applyFont="1" applyFill="1" applyBorder="1" applyAlignment="1">
      <alignment horizontal="center"/>
    </xf>
    <xf numFmtId="0" fontId="7" fillId="0" borderId="11" xfId="5" applyFont="1" applyFill="1" applyBorder="1" applyAlignment="1">
      <alignment vertical="center"/>
    </xf>
    <xf numFmtId="3" fontId="11" fillId="0" borderId="12" xfId="1" applyNumberFormat="1" applyFont="1" applyFill="1" applyBorder="1" applyAlignment="1">
      <alignment vertical="center" wrapText="1" shrinkToFit="1"/>
    </xf>
    <xf numFmtId="3" fontId="11" fillId="0" borderId="13" xfId="1" applyNumberFormat="1" applyFont="1" applyFill="1" applyBorder="1" applyAlignment="1">
      <alignment vertical="center" wrapText="1" shrinkToFit="1"/>
    </xf>
    <xf numFmtId="3" fontId="11" fillId="0" borderId="14" xfId="1" applyNumberFormat="1" applyFont="1" applyFill="1" applyBorder="1" applyAlignment="1">
      <alignment vertical="center" wrapText="1"/>
    </xf>
    <xf numFmtId="3" fontId="3" fillId="0" borderId="13" xfId="1" applyNumberFormat="1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/>
    </xf>
    <xf numFmtId="3" fontId="11" fillId="0" borderId="12" xfId="1" applyNumberFormat="1" applyFont="1" applyFill="1" applyBorder="1" applyAlignment="1">
      <alignment horizontal="right" vertical="center" wrapText="1"/>
    </xf>
    <xf numFmtId="2" fontId="2" fillId="0" borderId="0" xfId="1" applyNumberFormat="1" applyFont="1" applyFill="1"/>
    <xf numFmtId="2" fontId="2" fillId="0" borderId="0" xfId="1" applyNumberFormat="1" applyFont="1" applyFill="1" applyAlignment="1">
      <alignment horizontal="left"/>
    </xf>
    <xf numFmtId="3" fontId="11" fillId="0" borderId="12" xfId="1" applyNumberFormat="1" applyFont="1" applyFill="1" applyBorder="1" applyAlignment="1">
      <alignment horizontal="right"/>
    </xf>
    <xf numFmtId="0" fontId="3" fillId="0" borderId="0" xfId="1" applyFont="1" applyFill="1"/>
    <xf numFmtId="3" fontId="11" fillId="0" borderId="13" xfId="1" applyNumberFormat="1" applyFont="1" applyFill="1" applyBorder="1"/>
    <xf numFmtId="3" fontId="11" fillId="0" borderId="14" xfId="1" applyNumberFormat="1" applyFont="1" applyFill="1" applyBorder="1"/>
    <xf numFmtId="0" fontId="10" fillId="0" borderId="0" xfId="1" applyFont="1" applyFill="1"/>
    <xf numFmtId="3" fontId="11" fillId="0" borderId="13" xfId="1" applyNumberFormat="1" applyFont="1" applyFill="1" applyBorder="1" applyAlignment="1" applyProtection="1">
      <alignment horizontal="right" wrapText="1" shrinkToFit="1"/>
      <protection locked="0"/>
    </xf>
    <xf numFmtId="3" fontId="11" fillId="0" borderId="14" xfId="1" applyNumberFormat="1" applyFont="1" applyFill="1" applyBorder="1" applyAlignment="1" applyProtection="1">
      <alignment horizontal="right" wrapText="1" shrinkToFit="1"/>
      <protection locked="0"/>
    </xf>
    <xf numFmtId="3" fontId="11" fillId="0" borderId="14" xfId="1" applyNumberFormat="1" applyFont="1" applyFill="1" applyBorder="1" applyProtection="1">
      <protection locked="0"/>
    </xf>
    <xf numFmtId="3" fontId="11" fillId="0" borderId="14" xfId="5" applyNumberFormat="1" applyFont="1" applyFill="1" applyBorder="1" applyProtection="1">
      <protection locked="0"/>
    </xf>
    <xf numFmtId="0" fontId="2" fillId="0" borderId="0" xfId="1" applyFont="1" applyFill="1" applyBorder="1" applyAlignment="1">
      <alignment horizontal="left"/>
    </xf>
    <xf numFmtId="3" fontId="14" fillId="0" borderId="12" xfId="1" applyNumberFormat="1" applyFont="1" applyFill="1" applyBorder="1" applyAlignment="1" applyProtection="1">
      <alignment horizontal="center"/>
      <protection locked="0"/>
    </xf>
    <xf numFmtId="0" fontId="14" fillId="0" borderId="11" xfId="4" applyFont="1" applyFill="1" applyBorder="1" applyAlignment="1">
      <alignment horizontal="center" vertical="center" wrapText="1"/>
    </xf>
    <xf numFmtId="3" fontId="14" fillId="0" borderId="11" xfId="1" applyNumberFormat="1" applyFont="1" applyFill="1" applyBorder="1" applyAlignment="1">
      <alignment horizontal="center" vertical="center" wrapText="1"/>
    </xf>
    <xf numFmtId="0" fontId="11" fillId="0" borderId="11" xfId="5" applyFont="1" applyFill="1" applyBorder="1" applyAlignment="1" applyProtection="1">
      <alignment horizontal="left" vertical="center" wrapText="1"/>
      <protection locked="0"/>
    </xf>
    <xf numFmtId="3" fontId="11" fillId="0" borderId="12" xfId="1" applyNumberFormat="1" applyFont="1" applyFill="1" applyBorder="1" applyProtection="1">
      <protection locked="0"/>
    </xf>
    <xf numFmtId="3" fontId="11" fillId="0" borderId="13" xfId="1" applyNumberFormat="1" applyFont="1" applyFill="1" applyBorder="1" applyProtection="1">
      <protection locked="0"/>
    </xf>
    <xf numFmtId="0" fontId="10" fillId="0" borderId="15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3" fontId="7" fillId="0" borderId="12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2" fillId="0" borderId="4" xfId="1" applyFont="1" applyFill="1" applyBorder="1"/>
    <xf numFmtId="3" fontId="11" fillId="0" borderId="12" xfId="1" applyNumberFormat="1" applyFont="1" applyFill="1" applyBorder="1" applyAlignment="1">
      <alignment vertical="center"/>
    </xf>
    <xf numFmtId="3" fontId="7" fillId="0" borderId="11" xfId="1" applyNumberFormat="1" applyFont="1" applyFill="1" applyBorder="1"/>
    <xf numFmtId="3" fontId="11" fillId="0" borderId="19" xfId="1" applyNumberFormat="1" applyFont="1" applyFill="1" applyBorder="1" applyAlignment="1">
      <alignment horizontal="right" vertical="center" wrapText="1" shrinkToFit="1"/>
    </xf>
    <xf numFmtId="3" fontId="11" fillId="0" borderId="20" xfId="1" applyNumberFormat="1" applyFont="1" applyFill="1" applyBorder="1"/>
    <xf numFmtId="0" fontId="13" fillId="0" borderId="0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Alignment="1">
      <alignment horizontal="left" vertical="center"/>
    </xf>
    <xf numFmtId="0" fontId="13" fillId="0" borderId="0" xfId="1" applyFont="1" applyFill="1" applyAlignment="1">
      <alignment vertical="center"/>
    </xf>
    <xf numFmtId="0" fontId="11" fillId="0" borderId="11" xfId="2" applyFont="1" applyFill="1" applyBorder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1" fillId="0" borderId="11" xfId="2" applyFont="1" applyFill="1" applyBorder="1" applyAlignment="1" applyProtection="1">
      <alignment horizontal="right" vertical="center"/>
      <protection locked="0"/>
    </xf>
    <xf numFmtId="3" fontId="11" fillId="0" borderId="13" xfId="1" applyNumberFormat="1" applyFont="1" applyFill="1" applyBorder="1" applyAlignment="1">
      <alignment horizontal="right" vertical="center"/>
    </xf>
    <xf numFmtId="3" fontId="11" fillId="0" borderId="14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7" fillId="0" borderId="19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7" fillId="0" borderId="2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/>
    </xf>
    <xf numFmtId="3" fontId="11" fillId="0" borderId="14" xfId="1" applyNumberFormat="1" applyFont="1" applyFill="1" applyBorder="1" applyAlignment="1">
      <alignment vertical="center" wrapText="1" shrinkToFit="1"/>
    </xf>
    <xf numFmtId="3" fontId="11" fillId="0" borderId="13" xfId="1" applyNumberFormat="1" applyFont="1" applyFill="1" applyBorder="1" applyAlignment="1">
      <alignment vertical="center" wrapText="1"/>
    </xf>
    <xf numFmtId="3" fontId="3" fillId="0" borderId="0" xfId="1" applyNumberFormat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7" fillId="0" borderId="11" xfId="1" applyFont="1" applyFill="1" applyBorder="1" applyAlignment="1">
      <alignment horizontal="left" vertical="center" wrapText="1" shrinkToFit="1"/>
    </xf>
    <xf numFmtId="3" fontId="7" fillId="0" borderId="12" xfId="1" applyNumberFormat="1" applyFont="1" applyFill="1" applyBorder="1" applyAlignment="1">
      <alignment horizontal="center" vertical="center" wrapText="1" shrinkToFit="1"/>
    </xf>
    <xf numFmtId="3" fontId="7" fillId="0" borderId="13" xfId="1" applyNumberFormat="1" applyFont="1" applyFill="1" applyBorder="1" applyAlignment="1">
      <alignment horizontal="center" vertical="center" wrapText="1" shrinkToFit="1"/>
    </xf>
    <xf numFmtId="3" fontId="7" fillId="0" borderId="14" xfId="1" applyNumberFormat="1" applyFont="1" applyFill="1" applyBorder="1" applyAlignment="1">
      <alignment horizontal="center" vertical="center" wrapText="1" shrinkToFit="1"/>
    </xf>
    <xf numFmtId="0" fontId="7" fillId="0" borderId="11" xfId="2" applyFont="1" applyFill="1" applyBorder="1" applyAlignment="1">
      <alignment horizontal="left" vertical="center" wrapText="1"/>
    </xf>
    <xf numFmtId="0" fontId="2" fillId="0" borderId="15" xfId="1" applyFont="1" applyFill="1" applyBorder="1"/>
    <xf numFmtId="3" fontId="3" fillId="0" borderId="0" xfId="1" applyNumberFormat="1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88" fillId="0" borderId="0" xfId="0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center"/>
    </xf>
    <xf numFmtId="0" fontId="21" fillId="0" borderId="16" xfId="1" applyFont="1" applyFill="1" applyBorder="1"/>
    <xf numFmtId="0" fontId="21" fillId="0" borderId="18" xfId="1" applyFont="1" applyFill="1" applyBorder="1"/>
    <xf numFmtId="0" fontId="89" fillId="0" borderId="0" xfId="1" applyFont="1" applyFill="1"/>
    <xf numFmtId="0" fontId="11" fillId="0" borderId="0" xfId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3" fontId="10" fillId="0" borderId="3" xfId="3" applyNumberFormat="1" applyFont="1" applyFill="1" applyBorder="1" applyAlignment="1">
      <alignment horizontal="center" vertical="center" wrapText="1"/>
    </xf>
    <xf numFmtId="3" fontId="10" fillId="0" borderId="4" xfId="3" applyNumberFormat="1" applyFont="1" applyFill="1" applyBorder="1" applyAlignment="1">
      <alignment horizontal="center" vertical="center" wrapText="1"/>
    </xf>
    <xf numFmtId="3" fontId="10" fillId="0" borderId="6" xfId="3" applyNumberFormat="1" applyFont="1" applyFill="1" applyBorder="1" applyAlignment="1">
      <alignment horizontal="center" vertical="center" wrapText="1"/>
    </xf>
  </cellXfs>
  <cellStyles count="851">
    <cellStyle name="_PERSONAL" xfId="6"/>
    <cellStyle name="_PERSONAL_PERSONAL" xfId="7"/>
    <cellStyle name="_PERSONAL_PERSONAL_1" xfId="8"/>
    <cellStyle name="_PERSONAL_PERSONAL_2" xfId="9"/>
    <cellStyle name="_PERSONAL_PERSONAL_3" xfId="10"/>
    <cellStyle name="_PLDT" xfId="11"/>
    <cellStyle name="20% - Accent1" xfId="12"/>
    <cellStyle name="20% - Accent1 2" xfId="13"/>
    <cellStyle name="20% - Accent2" xfId="14"/>
    <cellStyle name="20% - Accent2 2" xfId="15"/>
    <cellStyle name="20% - Accent3" xfId="16"/>
    <cellStyle name="20% - Accent3 2" xfId="17"/>
    <cellStyle name="20% - Accent4" xfId="18"/>
    <cellStyle name="20% - Accent4 2" xfId="19"/>
    <cellStyle name="20% - Accent5" xfId="20"/>
    <cellStyle name="20% - Accent5 2" xfId="21"/>
    <cellStyle name="20% - Accent6" xfId="22"/>
    <cellStyle name="20% - Accent6 2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Accent1" xfId="30"/>
    <cellStyle name="40% - Accent1 2" xfId="31"/>
    <cellStyle name="40% - Accent2" xfId="32"/>
    <cellStyle name="40% - Accent2 2" xfId="33"/>
    <cellStyle name="40% - Accent3" xfId="34"/>
    <cellStyle name="40% - Accent3 2" xfId="35"/>
    <cellStyle name="40% - Accent4" xfId="36"/>
    <cellStyle name="40% - Accent4 2" xfId="37"/>
    <cellStyle name="40% - Accent5" xfId="38"/>
    <cellStyle name="40% - Accent5 2" xfId="39"/>
    <cellStyle name="40% - Accent6" xfId="40"/>
    <cellStyle name="40% - Accent6 2" xfId="41"/>
    <cellStyle name="40% - Акцент1 2" xfId="42"/>
    <cellStyle name="40% - Акцент2 2" xfId="43"/>
    <cellStyle name="40% - Акцент3 2" xfId="44"/>
    <cellStyle name="40% - Акцент4 2" xfId="45"/>
    <cellStyle name="40% - Акцент5 2" xfId="46"/>
    <cellStyle name="40% - Акцент6 2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Акцент1 2" xfId="54"/>
    <cellStyle name="60% - Акцент2 2" xfId="55"/>
    <cellStyle name="60% - Акцент3 2" xfId="56"/>
    <cellStyle name="60% - Акцент4 2" xfId="57"/>
    <cellStyle name="60% - Акцент5 2" xfId="58"/>
    <cellStyle name="60% - Акцент6 2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Calc Currency (0)" xfId="67"/>
    <cellStyle name="Calc Currency (2)" xfId="68"/>
    <cellStyle name="Calc Percent (0)" xfId="69"/>
    <cellStyle name="Calc Percent (1)" xfId="70"/>
    <cellStyle name="Calc Percent (2)" xfId="71"/>
    <cellStyle name="Calc Units (0)" xfId="72"/>
    <cellStyle name="Calc Units (1)" xfId="73"/>
    <cellStyle name="Calc Units (2)" xfId="74"/>
    <cellStyle name="Calculation" xfId="75"/>
    <cellStyle name="Check Cell" xfId="76"/>
    <cellStyle name="Comma [0]_#6 Temps &amp; Contractors" xfId="77"/>
    <cellStyle name="Comma [00]" xfId="78"/>
    <cellStyle name="Comma_#6 Temps &amp; Contractors" xfId="79"/>
    <cellStyle name="Currency [0]_#6 Temps &amp; Contractors" xfId="80"/>
    <cellStyle name="Currency [00]" xfId="81"/>
    <cellStyle name="Currency_#6 Temps &amp; Contractors" xfId="82"/>
    <cellStyle name="Date Short" xfId="83"/>
    <cellStyle name="Enter Currency (0)" xfId="84"/>
    <cellStyle name="Enter Currency (2)" xfId="85"/>
    <cellStyle name="Enter Units (0)" xfId="86"/>
    <cellStyle name="Enter Units (1)" xfId="87"/>
    <cellStyle name="Enter Units (2)" xfId="88"/>
    <cellStyle name="Euro" xfId="89"/>
    <cellStyle name="Excel Built-in Normal" xfId="90"/>
    <cellStyle name="Excel Built-in Normal 2" xfId="91"/>
    <cellStyle name="Excel Built-in Normal 3" xfId="92"/>
    <cellStyle name="Explanatory Text" xfId="93"/>
    <cellStyle name="F2" xfId="94"/>
    <cellStyle name="F3" xfId="95"/>
    <cellStyle name="F4" xfId="96"/>
    <cellStyle name="F5" xfId="97"/>
    <cellStyle name="F6" xfId="98"/>
    <cellStyle name="F7" xfId="99"/>
    <cellStyle name="F8" xfId="100"/>
    <cellStyle name="Good" xfId="101"/>
    <cellStyle name="Grey" xfId="102"/>
    <cellStyle name="Header1" xfId="103"/>
    <cellStyle name="Header2" xfId="104"/>
    <cellStyle name="Heading" xfId="105"/>
    <cellStyle name="Heading 1" xfId="106"/>
    <cellStyle name="Heading 2" xfId="107"/>
    <cellStyle name="Heading 3" xfId="108"/>
    <cellStyle name="Heading 4" xfId="109"/>
    <cellStyle name="Heading1" xfId="110"/>
    <cellStyle name="Input" xfId="111"/>
    <cellStyle name="Input [yellow]" xfId="112"/>
    <cellStyle name="Link Currency (0)" xfId="113"/>
    <cellStyle name="Link Currency (2)" xfId="114"/>
    <cellStyle name="Link Units (0)" xfId="115"/>
    <cellStyle name="Link Units (1)" xfId="116"/>
    <cellStyle name="Link Units (2)" xfId="117"/>
    <cellStyle name="Linked Cell" xfId="118"/>
    <cellStyle name="Neutral" xfId="119"/>
    <cellStyle name="normal" xfId="120"/>
    <cellStyle name="Normal - Style1" xfId="121"/>
    <cellStyle name="Normal_# 41-Market &amp;Trends" xfId="122"/>
    <cellStyle name="normбlnм_laroux" xfId="123"/>
    <cellStyle name="Note" xfId="124"/>
    <cellStyle name="Output" xfId="125"/>
    <cellStyle name="Percent [0]" xfId="126"/>
    <cellStyle name="Percent [00]" xfId="127"/>
    <cellStyle name="Percent [2]" xfId="128"/>
    <cellStyle name="Percent [2] 2" xfId="129"/>
    <cellStyle name="Percent_#6 Temps &amp; Contractors" xfId="130"/>
    <cellStyle name="PrePop Currency (0)" xfId="131"/>
    <cellStyle name="PrePop Currency (2)" xfId="132"/>
    <cellStyle name="PrePop Units (0)" xfId="133"/>
    <cellStyle name="PrePop Units (1)" xfId="134"/>
    <cellStyle name="PrePop Units (2)" xfId="135"/>
    <cellStyle name="Result" xfId="136"/>
    <cellStyle name="Result2" xfId="137"/>
    <cellStyle name="S0" xfId="138"/>
    <cellStyle name="S0 2" xfId="139"/>
    <cellStyle name="S0 2 2" xfId="140"/>
    <cellStyle name="S0 3" xfId="141"/>
    <cellStyle name="S1" xfId="142"/>
    <cellStyle name="S1 2" xfId="143"/>
    <cellStyle name="S1 2 2" xfId="144"/>
    <cellStyle name="S1 3" xfId="145"/>
    <cellStyle name="S10" xfId="146"/>
    <cellStyle name="S10 2" xfId="147"/>
    <cellStyle name="S10 2 2" xfId="148"/>
    <cellStyle name="S10 3" xfId="149"/>
    <cellStyle name="S10 4" xfId="150"/>
    <cellStyle name="S11" xfId="151"/>
    <cellStyle name="S11 2" xfId="152"/>
    <cellStyle name="S11 2 2" xfId="153"/>
    <cellStyle name="S11 3" xfId="154"/>
    <cellStyle name="S11 4" xfId="155"/>
    <cellStyle name="S11 5" xfId="156"/>
    <cellStyle name="S12" xfId="157"/>
    <cellStyle name="S12 2" xfId="158"/>
    <cellStyle name="S12 2 2" xfId="159"/>
    <cellStyle name="S12 3" xfId="160"/>
    <cellStyle name="S12 4" xfId="161"/>
    <cellStyle name="S12 5" xfId="162"/>
    <cellStyle name="S13" xfId="163"/>
    <cellStyle name="S13 2" xfId="164"/>
    <cellStyle name="S13 2 2" xfId="165"/>
    <cellStyle name="S13 3" xfId="166"/>
    <cellStyle name="S13 4" xfId="167"/>
    <cellStyle name="S14" xfId="168"/>
    <cellStyle name="S14 2" xfId="169"/>
    <cellStyle name="S14 2 2" xfId="170"/>
    <cellStyle name="S14 3" xfId="171"/>
    <cellStyle name="S14 4" xfId="172"/>
    <cellStyle name="S15" xfId="173"/>
    <cellStyle name="S15 2" xfId="174"/>
    <cellStyle name="S15 2 2" xfId="175"/>
    <cellStyle name="S15 3" xfId="176"/>
    <cellStyle name="S15 4" xfId="177"/>
    <cellStyle name="S15 5" xfId="178"/>
    <cellStyle name="S16" xfId="179"/>
    <cellStyle name="S16 2" xfId="180"/>
    <cellStyle name="S16 2 2" xfId="181"/>
    <cellStyle name="S16 3" xfId="182"/>
    <cellStyle name="S16 4" xfId="183"/>
    <cellStyle name="S16 5" xfId="184"/>
    <cellStyle name="S17" xfId="185"/>
    <cellStyle name="S17 2" xfId="186"/>
    <cellStyle name="S17 2 2" xfId="187"/>
    <cellStyle name="S17 3" xfId="188"/>
    <cellStyle name="S17 4" xfId="189"/>
    <cellStyle name="S17 5" xfId="190"/>
    <cellStyle name="S18" xfId="191"/>
    <cellStyle name="S18 2" xfId="192"/>
    <cellStyle name="S18 3" xfId="193"/>
    <cellStyle name="S19" xfId="194"/>
    <cellStyle name="S19 2" xfId="195"/>
    <cellStyle name="S19 3" xfId="196"/>
    <cellStyle name="S19 4" xfId="197"/>
    <cellStyle name="S2" xfId="198"/>
    <cellStyle name="S2 2" xfId="199"/>
    <cellStyle name="S2 3" xfId="200"/>
    <cellStyle name="S20" xfId="201"/>
    <cellStyle name="S20 2" xfId="202"/>
    <cellStyle name="S20 3" xfId="203"/>
    <cellStyle name="S21" xfId="204"/>
    <cellStyle name="S21 2" xfId="205"/>
    <cellStyle name="S21 3" xfId="206"/>
    <cellStyle name="S21 4" xfId="207"/>
    <cellStyle name="S22" xfId="208"/>
    <cellStyle name="S22 2" xfId="209"/>
    <cellStyle name="S23" xfId="210"/>
    <cellStyle name="S3" xfId="211"/>
    <cellStyle name="S3 2" xfId="212"/>
    <cellStyle name="S3 2 2" xfId="213"/>
    <cellStyle name="S3 3" xfId="214"/>
    <cellStyle name="S3 4" xfId="215"/>
    <cellStyle name="S4" xfId="216"/>
    <cellStyle name="S4 2" xfId="217"/>
    <cellStyle name="S4 2 2" xfId="218"/>
    <cellStyle name="S4 3" xfId="219"/>
    <cellStyle name="S4 4" xfId="220"/>
    <cellStyle name="S4 4 2" xfId="221"/>
    <cellStyle name="S5" xfId="222"/>
    <cellStyle name="S5 2" xfId="223"/>
    <cellStyle name="S5 2 2" xfId="224"/>
    <cellStyle name="S5 3" xfId="225"/>
    <cellStyle name="S5 4" xfId="226"/>
    <cellStyle name="S5 5" xfId="227"/>
    <cellStyle name="S6" xfId="228"/>
    <cellStyle name="S6 2" xfId="229"/>
    <cellStyle name="S6 2 2" xfId="230"/>
    <cellStyle name="S6 3" xfId="231"/>
    <cellStyle name="S6 4" xfId="232"/>
    <cellStyle name="S7" xfId="233"/>
    <cellStyle name="S7 2" xfId="234"/>
    <cellStyle name="S7 2 2" xfId="235"/>
    <cellStyle name="S7 3" xfId="236"/>
    <cellStyle name="S7 4" xfId="237"/>
    <cellStyle name="S8" xfId="238"/>
    <cellStyle name="S8 2" xfId="239"/>
    <cellStyle name="S8 2 2" xfId="240"/>
    <cellStyle name="S8 3" xfId="241"/>
    <cellStyle name="S8 4" xfId="242"/>
    <cellStyle name="S9" xfId="243"/>
    <cellStyle name="S9 2" xfId="244"/>
    <cellStyle name="S9 2 2" xfId="245"/>
    <cellStyle name="S9 3" xfId="246"/>
    <cellStyle name="S9 4" xfId="247"/>
    <cellStyle name="S9 4 2" xfId="248"/>
    <cellStyle name="S9 5" xfId="249"/>
    <cellStyle name="TableStyleLight1" xfId="250"/>
    <cellStyle name="Text Indent A" xfId="251"/>
    <cellStyle name="Text Indent B" xfId="252"/>
    <cellStyle name="Text Indent C" xfId="253"/>
    <cellStyle name="Title" xfId="254"/>
    <cellStyle name="Total" xfId="255"/>
    <cellStyle name="Warning Text" xfId="256"/>
    <cellStyle name="Акцент1 2" xfId="257"/>
    <cellStyle name="Акцент2 2" xfId="258"/>
    <cellStyle name="Акцент3 2" xfId="259"/>
    <cellStyle name="Акцент4 2" xfId="260"/>
    <cellStyle name="Акцент5 2" xfId="261"/>
    <cellStyle name="Акцент6 2" xfId="262"/>
    <cellStyle name="Ввод  2" xfId="263"/>
    <cellStyle name="Вывод 2" xfId="264"/>
    <cellStyle name="Вычисление 2" xfId="265"/>
    <cellStyle name="ДАТА" xfId="266"/>
    <cellStyle name="Денежный 2" xfId="267"/>
    <cellStyle name="Денежный 2 2" xfId="268"/>
    <cellStyle name="Денежный 2 3" xfId="269"/>
    <cellStyle name="Заголовок 1 2" xfId="270"/>
    <cellStyle name="Заголовок 2 2" xfId="271"/>
    <cellStyle name="Заголовок 3 2" xfId="272"/>
    <cellStyle name="Заголовок 4 2" xfId="273"/>
    <cellStyle name="ЗАГОЛОВОК1" xfId="274"/>
    <cellStyle name="ЗАГОЛОВОК2" xfId="275"/>
    <cellStyle name="Итог 2" xfId="276"/>
    <cellStyle name="ИТОГОВЫЙ" xfId="277"/>
    <cellStyle name="Контрольная ячейка 2" xfId="278"/>
    <cellStyle name="Название 2" xfId="279"/>
    <cellStyle name="Нейтральный 2" xfId="280"/>
    <cellStyle name="Обычный" xfId="0" builtinId="0"/>
    <cellStyle name="Обычный 10" xfId="281"/>
    <cellStyle name="Обычный 10 2" xfId="282"/>
    <cellStyle name="Обычный 10 3" xfId="283"/>
    <cellStyle name="Обычный 11" xfId="284"/>
    <cellStyle name="Обычный 11 2" xfId="285"/>
    <cellStyle name="Обычный 12" xfId="286"/>
    <cellStyle name="Обычный 12 2" xfId="287"/>
    <cellStyle name="Обычный 12 3" xfId="288"/>
    <cellStyle name="Обычный 13" xfId="289"/>
    <cellStyle name="Обычный 13 2" xfId="290"/>
    <cellStyle name="Обычный 14" xfId="291"/>
    <cellStyle name="Обычный 14 2" xfId="292"/>
    <cellStyle name="Обычный 14 3" xfId="293"/>
    <cellStyle name="Обычный 14 4" xfId="294"/>
    <cellStyle name="Обычный 14 5" xfId="295"/>
    <cellStyle name="Обычный 15" xfId="296"/>
    <cellStyle name="Обычный 15 2" xfId="297"/>
    <cellStyle name="Обычный 16" xfId="298"/>
    <cellStyle name="Обычный 16 2" xfId="299"/>
    <cellStyle name="Обычный 17" xfId="300"/>
    <cellStyle name="Обычный 18" xfId="301"/>
    <cellStyle name="Обычный 18 2" xfId="302"/>
    <cellStyle name="Обычный 19" xfId="303"/>
    <cellStyle name="Обычный 2" xfId="1"/>
    <cellStyle name="Обычный 2 10" xfId="304"/>
    <cellStyle name="Обычный 2 10 2" xfId="305"/>
    <cellStyle name="Обычный 2 11" xfId="306"/>
    <cellStyle name="Обычный 2 11 2" xfId="307"/>
    <cellStyle name="Обычный 2 11 2 2" xfId="308"/>
    <cellStyle name="Обычный 2 12" xfId="309"/>
    <cellStyle name="Обычный 2 13" xfId="310"/>
    <cellStyle name="Обычный 2 14" xfId="311"/>
    <cellStyle name="Обычный 2 15" xfId="312"/>
    <cellStyle name="Обычный 2 16" xfId="313"/>
    <cellStyle name="Обычный 2 17" xfId="314"/>
    <cellStyle name="Обычный 2 18" xfId="315"/>
    <cellStyle name="Обычный 2 19" xfId="316"/>
    <cellStyle name="Обычный 2 2" xfId="317"/>
    <cellStyle name="Обычный 2 2 10" xfId="318"/>
    <cellStyle name="Обычный 2 2 100" xfId="319"/>
    <cellStyle name="Обычный 2 2 101" xfId="320"/>
    <cellStyle name="Обычный 2 2 102" xfId="321"/>
    <cellStyle name="Обычный 2 2 103" xfId="322"/>
    <cellStyle name="Обычный 2 2 104" xfId="323"/>
    <cellStyle name="Обычный 2 2 11" xfId="324"/>
    <cellStyle name="Обычный 2 2 12" xfId="325"/>
    <cellStyle name="Обычный 2 2 13" xfId="326"/>
    <cellStyle name="Обычный 2 2 14" xfId="327"/>
    <cellStyle name="Обычный 2 2 15" xfId="328"/>
    <cellStyle name="Обычный 2 2 16" xfId="329"/>
    <cellStyle name="Обычный 2 2 17" xfId="330"/>
    <cellStyle name="Обычный 2 2 18" xfId="331"/>
    <cellStyle name="Обычный 2 2 19" xfId="332"/>
    <cellStyle name="Обычный 2 2 2" xfId="333"/>
    <cellStyle name="Обычный 2 2 2 2" xfId="334"/>
    <cellStyle name="Обычный 2 2 2 2 2" xfId="335"/>
    <cellStyle name="Обычный 2 2 2 3" xfId="336"/>
    <cellStyle name="Обычный 2 2 2 4" xfId="337"/>
    <cellStyle name="Обычный 2 2 2 6" xfId="338"/>
    <cellStyle name="Обычный 2 2 20" xfId="339"/>
    <cellStyle name="Обычный 2 2 21" xfId="340"/>
    <cellStyle name="Обычный 2 2 22" xfId="341"/>
    <cellStyle name="Обычный 2 2 23" xfId="342"/>
    <cellStyle name="Обычный 2 2 24" xfId="343"/>
    <cellStyle name="Обычный 2 2 25" xfId="344"/>
    <cellStyle name="Обычный 2 2 26" xfId="345"/>
    <cellStyle name="Обычный 2 2 27" xfId="346"/>
    <cellStyle name="Обычный 2 2 28" xfId="347"/>
    <cellStyle name="Обычный 2 2 29" xfId="348"/>
    <cellStyle name="Обычный 2 2 3" xfId="349"/>
    <cellStyle name="Обычный 2 2 30" xfId="350"/>
    <cellStyle name="Обычный 2 2 31" xfId="351"/>
    <cellStyle name="Обычный 2 2 32" xfId="352"/>
    <cellStyle name="Обычный 2 2 33" xfId="353"/>
    <cellStyle name="Обычный 2 2 34" xfId="354"/>
    <cellStyle name="Обычный 2 2 35" xfId="355"/>
    <cellStyle name="Обычный 2 2 36" xfId="356"/>
    <cellStyle name="Обычный 2 2 37" xfId="357"/>
    <cellStyle name="Обычный 2 2 38" xfId="358"/>
    <cellStyle name="Обычный 2 2 39" xfId="359"/>
    <cellStyle name="Обычный 2 2 4" xfId="360"/>
    <cellStyle name="Обычный 2 2 40" xfId="361"/>
    <cellStyle name="Обычный 2 2 41" xfId="362"/>
    <cellStyle name="Обычный 2 2 42" xfId="363"/>
    <cellStyle name="Обычный 2 2 43" xfId="364"/>
    <cellStyle name="Обычный 2 2 44" xfId="365"/>
    <cellStyle name="Обычный 2 2 45" xfId="366"/>
    <cellStyle name="Обычный 2 2 46" xfId="367"/>
    <cellStyle name="Обычный 2 2 47" xfId="368"/>
    <cellStyle name="Обычный 2 2 48" xfId="369"/>
    <cellStyle name="Обычный 2 2 49" xfId="370"/>
    <cellStyle name="Обычный 2 2 5" xfId="371"/>
    <cellStyle name="Обычный 2 2 50" xfId="372"/>
    <cellStyle name="Обычный 2 2 51" xfId="373"/>
    <cellStyle name="Обычный 2 2 52" xfId="374"/>
    <cellStyle name="Обычный 2 2 53" xfId="375"/>
    <cellStyle name="Обычный 2 2 54" xfId="376"/>
    <cellStyle name="Обычный 2 2 55" xfId="377"/>
    <cellStyle name="Обычный 2 2 56" xfId="378"/>
    <cellStyle name="Обычный 2 2 57" xfId="379"/>
    <cellStyle name="Обычный 2 2 58" xfId="380"/>
    <cellStyle name="Обычный 2 2 59" xfId="381"/>
    <cellStyle name="Обычный 2 2 6" xfId="382"/>
    <cellStyle name="Обычный 2 2 60" xfId="383"/>
    <cellStyle name="Обычный 2 2 61" xfId="384"/>
    <cellStyle name="Обычный 2 2 62" xfId="385"/>
    <cellStyle name="Обычный 2 2 63" xfId="386"/>
    <cellStyle name="Обычный 2 2 64" xfId="387"/>
    <cellStyle name="Обычный 2 2 65" xfId="388"/>
    <cellStyle name="Обычный 2 2 66" xfId="389"/>
    <cellStyle name="Обычный 2 2 67" xfId="390"/>
    <cellStyle name="Обычный 2 2 68" xfId="391"/>
    <cellStyle name="Обычный 2 2 69" xfId="392"/>
    <cellStyle name="Обычный 2 2 7" xfId="393"/>
    <cellStyle name="Обычный 2 2 70" xfId="394"/>
    <cellStyle name="Обычный 2 2 71" xfId="395"/>
    <cellStyle name="Обычный 2 2 72" xfId="396"/>
    <cellStyle name="Обычный 2 2 73" xfId="397"/>
    <cellStyle name="Обычный 2 2 74" xfId="398"/>
    <cellStyle name="Обычный 2 2 75" xfId="399"/>
    <cellStyle name="Обычный 2 2 76" xfId="400"/>
    <cellStyle name="Обычный 2 2 77" xfId="401"/>
    <cellStyle name="Обычный 2 2 78" xfId="402"/>
    <cellStyle name="Обычный 2 2 79" xfId="403"/>
    <cellStyle name="Обычный 2 2 8" xfId="404"/>
    <cellStyle name="Обычный 2 2 80" xfId="405"/>
    <cellStyle name="Обычный 2 2 81" xfId="406"/>
    <cellStyle name="Обычный 2 2 82" xfId="407"/>
    <cellStyle name="Обычный 2 2 83" xfId="408"/>
    <cellStyle name="Обычный 2 2 84" xfId="409"/>
    <cellStyle name="Обычный 2 2 85" xfId="410"/>
    <cellStyle name="Обычный 2 2 86" xfId="411"/>
    <cellStyle name="Обычный 2 2 87" xfId="412"/>
    <cellStyle name="Обычный 2 2 88" xfId="413"/>
    <cellStyle name="Обычный 2 2 89" xfId="414"/>
    <cellStyle name="Обычный 2 2 9" xfId="415"/>
    <cellStyle name="Обычный 2 2 90" xfId="416"/>
    <cellStyle name="Обычный 2 2 91" xfId="417"/>
    <cellStyle name="Обычный 2 2 92" xfId="418"/>
    <cellStyle name="Обычный 2 2 93" xfId="419"/>
    <cellStyle name="Обычный 2 2 94" xfId="420"/>
    <cellStyle name="Обычный 2 2 95" xfId="421"/>
    <cellStyle name="Обычный 2 2 96" xfId="422"/>
    <cellStyle name="Обычный 2 2 97" xfId="423"/>
    <cellStyle name="Обычный 2 2 98" xfId="424"/>
    <cellStyle name="Обычный 2 2 99" xfId="425"/>
    <cellStyle name="Обычный 2 2_14-Ф за 1 полуг. 2017г." xfId="426"/>
    <cellStyle name="Обычный 2 20" xfId="427"/>
    <cellStyle name="Обычный 2 21" xfId="428"/>
    <cellStyle name="Обычный 2 22" xfId="429"/>
    <cellStyle name="Обычный 2 23" xfId="430"/>
    <cellStyle name="Обычный 2 24" xfId="431"/>
    <cellStyle name="Обычный 2 25" xfId="432"/>
    <cellStyle name="Обычный 2 26" xfId="433"/>
    <cellStyle name="Обычный 2 27" xfId="434"/>
    <cellStyle name="Обычный 2 28" xfId="435"/>
    <cellStyle name="Обычный 2 29" xfId="436"/>
    <cellStyle name="Обычный 2 3" xfId="437"/>
    <cellStyle name="Обычный 2 3 2" xfId="438"/>
    <cellStyle name="Обычный 2 3 2 2" xfId="439"/>
    <cellStyle name="Обычный 2 3 3" xfId="440"/>
    <cellStyle name="Обычный 2 3 4" xfId="441"/>
    <cellStyle name="Обычный 2 3 4 2" xfId="442"/>
    <cellStyle name="Обычный 2 3 5" xfId="443"/>
    <cellStyle name="Обычный 2 3 6" xfId="444"/>
    <cellStyle name="Обычный 2 3 7" xfId="445"/>
    <cellStyle name="Обычный 2 3_Мониторинг по видам помощи(2016г.)(КСГ)-2" xfId="446"/>
    <cellStyle name="Обычный 2 30" xfId="447"/>
    <cellStyle name="Обычный 2 31" xfId="448"/>
    <cellStyle name="Обычный 2 32" xfId="449"/>
    <cellStyle name="Обычный 2 33" xfId="450"/>
    <cellStyle name="Обычный 2 34" xfId="451"/>
    <cellStyle name="Обычный 2 4" xfId="452"/>
    <cellStyle name="Обычный 2 4 2" xfId="453"/>
    <cellStyle name="Обычный 2 4 2 2" xfId="454"/>
    <cellStyle name="Обычный 2 4 3" xfId="455"/>
    <cellStyle name="Обычный 2 5" xfId="456"/>
    <cellStyle name="Обычный 2 5 2" xfId="457"/>
    <cellStyle name="Обычный 2 6" xfId="458"/>
    <cellStyle name="Обычный 2 6 2" xfId="459"/>
    <cellStyle name="Обычный 2 6 3" xfId="460"/>
    <cellStyle name="Обычный 2 7" xfId="461"/>
    <cellStyle name="Обычный 2 8" xfId="462"/>
    <cellStyle name="Обычный 2 8 2" xfId="463"/>
    <cellStyle name="Обычный 2 9" xfId="464"/>
    <cellStyle name="Обычный 2_1 квартал" xfId="465"/>
    <cellStyle name="Обычный 20" xfId="466"/>
    <cellStyle name="Обычный 21" xfId="467"/>
    <cellStyle name="Обычный 22" xfId="468"/>
    <cellStyle name="Обычный 23" xfId="469"/>
    <cellStyle name="Обычный 24" xfId="470"/>
    <cellStyle name="Обычный 25" xfId="471"/>
    <cellStyle name="Обычный 26" xfId="472"/>
    <cellStyle name="Обычный 27" xfId="473"/>
    <cellStyle name="Обычный 28" xfId="474"/>
    <cellStyle name="Обычный 29" xfId="475"/>
    <cellStyle name="Обычный 3" xfId="476"/>
    <cellStyle name="Обычный 3 10" xfId="477"/>
    <cellStyle name="Обычный 3 11" xfId="478"/>
    <cellStyle name="Обычный 3 12" xfId="479"/>
    <cellStyle name="Обычный 3 13" xfId="480"/>
    <cellStyle name="Обычный 3 14" xfId="481"/>
    <cellStyle name="Обычный 3 15" xfId="482"/>
    <cellStyle name="Обычный 3 16" xfId="483"/>
    <cellStyle name="Обычный 3 17" xfId="484"/>
    <cellStyle name="Обычный 3 18" xfId="485"/>
    <cellStyle name="Обычный 3 19" xfId="486"/>
    <cellStyle name="Обычный 3 2" xfId="487"/>
    <cellStyle name="Обычный 3 2 10" xfId="488"/>
    <cellStyle name="Обычный 3 2 11" xfId="489"/>
    <cellStyle name="Обычный 3 2 12" xfId="490"/>
    <cellStyle name="Обычный 3 2 13" xfId="491"/>
    <cellStyle name="Обычный 3 2 14" xfId="492"/>
    <cellStyle name="Обычный 3 2 15" xfId="493"/>
    <cellStyle name="Обычный 3 2 16" xfId="494"/>
    <cellStyle name="Обычный 3 2 17" xfId="495"/>
    <cellStyle name="Обычный 3 2 18" xfId="496"/>
    <cellStyle name="Обычный 3 2 19" xfId="497"/>
    <cellStyle name="Обычный 3 2 2" xfId="498"/>
    <cellStyle name="Обычный 3 2 2 2" xfId="499"/>
    <cellStyle name="Обычный 3 2 2 3" xfId="500"/>
    <cellStyle name="Обычный 3 2 20" xfId="501"/>
    <cellStyle name="Обычный 3 2 21" xfId="502"/>
    <cellStyle name="Обычный 3 2 22" xfId="503"/>
    <cellStyle name="Обычный 3 2 23" xfId="504"/>
    <cellStyle name="Обычный 3 2 24" xfId="505"/>
    <cellStyle name="Обычный 3 2 25" xfId="506"/>
    <cellStyle name="Обычный 3 2 26" xfId="507"/>
    <cellStyle name="Обычный 3 2 27" xfId="508"/>
    <cellStyle name="Обычный 3 2 28" xfId="509"/>
    <cellStyle name="Обычный 3 2 29" xfId="510"/>
    <cellStyle name="Обычный 3 2 3" xfId="511"/>
    <cellStyle name="Обычный 3 2 30" xfId="512"/>
    <cellStyle name="Обычный 3 2 31" xfId="513"/>
    <cellStyle name="Обычный 3 2 4" xfId="514"/>
    <cellStyle name="Обычный 3 2 5" xfId="515"/>
    <cellStyle name="Обычный 3 2 6" xfId="516"/>
    <cellStyle name="Обычный 3 2 7" xfId="517"/>
    <cellStyle name="Обычный 3 2 8" xfId="518"/>
    <cellStyle name="Обычный 3 2 9" xfId="519"/>
    <cellStyle name="Обычный 3 2_V_na2015_SMP_k051115_181115" xfId="520"/>
    <cellStyle name="Обычный 3 20" xfId="521"/>
    <cellStyle name="Обычный 3 21" xfId="522"/>
    <cellStyle name="Обычный 3 22" xfId="523"/>
    <cellStyle name="Обычный 3 23" xfId="524"/>
    <cellStyle name="Обычный 3 24" xfId="525"/>
    <cellStyle name="Обычный 3 25" xfId="526"/>
    <cellStyle name="Обычный 3 26" xfId="527"/>
    <cellStyle name="Обычный 3 27" xfId="528"/>
    <cellStyle name="Обычный 3 28" xfId="529"/>
    <cellStyle name="Обычный 3 29" xfId="530"/>
    <cellStyle name="Обычный 3 3" xfId="531"/>
    <cellStyle name="Обычный 3 3 2" xfId="532"/>
    <cellStyle name="Обычный 3 3 3" xfId="533"/>
    <cellStyle name="Обычный 3 3 3 3" xfId="534"/>
    <cellStyle name="Обычный 3 3 4" xfId="535"/>
    <cellStyle name="Обычный 3 30" xfId="536"/>
    <cellStyle name="Обычный 3 31" xfId="537"/>
    <cellStyle name="Обычный 3 32" xfId="538"/>
    <cellStyle name="Обычный 3 33" xfId="539"/>
    <cellStyle name="Обычный 3 34" xfId="540"/>
    <cellStyle name="Обычный 3 35" xfId="541"/>
    <cellStyle name="Обычный 3 36" xfId="542"/>
    <cellStyle name="Обычный 3 4" xfId="2"/>
    <cellStyle name="Обычный 3 4 2" xfId="543"/>
    <cellStyle name="Обычный 3 4 2 2" xfId="544"/>
    <cellStyle name="Обычный 3 4 2 3" xfId="545"/>
    <cellStyle name="Обычный 3 4 2_Анализ исполнения ТП ОМС 2015 года" xfId="546"/>
    <cellStyle name="Обычный 3 4 3" xfId="547"/>
    <cellStyle name="Обычный 3 4 3 2" xfId="548"/>
    <cellStyle name="Обычный 3 4 3 2 2" xfId="549"/>
    <cellStyle name="Обычный 3 4 3 2_Анализ исполнения ТП ОМС 2015 года" xfId="550"/>
    <cellStyle name="Обычный 3 4 3 3" xfId="551"/>
    <cellStyle name="Обычный 3 4 3 4" xfId="552"/>
    <cellStyle name="Обычный 3 4 3 5" xfId="5"/>
    <cellStyle name="Обычный 3 4 3 5 2" xfId="553"/>
    <cellStyle name="Обычный 3 4 3 5 3" xfId="554"/>
    <cellStyle name="Обычный 3 4 3 5 4" xfId="555"/>
    <cellStyle name="Обычный 3 4 3 5_план 2018" xfId="556"/>
    <cellStyle name="Обычный 3 4 3_Анализ исполнения ТП ОМС 2015 года" xfId="557"/>
    <cellStyle name="Обычный 3 4 4" xfId="558"/>
    <cellStyle name="Обычный 3 4 4 2" xfId="559"/>
    <cellStyle name="Обычный 3 4 5" xfId="560"/>
    <cellStyle name="Обычный 3 4 5 2" xfId="561"/>
    <cellStyle name="Обычный 3 4 6" xfId="562"/>
    <cellStyle name="Обычный 3 4_Анализ исполнения ТП ОМС 2015 года" xfId="563"/>
    <cellStyle name="Обычный 3 5" xfId="564"/>
    <cellStyle name="Обычный 3 5 2" xfId="565"/>
    <cellStyle name="Обычный 3 6" xfId="566"/>
    <cellStyle name="Обычный 3 6 2" xfId="567"/>
    <cellStyle name="Обычный 3 6_Анализ исполнения ТП ОМС 2015 года" xfId="568"/>
    <cellStyle name="Обычный 3 7" xfId="569"/>
    <cellStyle name="Обычный 3 7 2" xfId="570"/>
    <cellStyle name="Обычный 3 8" xfId="571"/>
    <cellStyle name="Обычный 3 9" xfId="572"/>
    <cellStyle name="Обычный 3_1 квартал" xfId="573"/>
    <cellStyle name="Обычный 30" xfId="574"/>
    <cellStyle name="Обычный 31" xfId="575"/>
    <cellStyle name="Обычный 32" xfId="576"/>
    <cellStyle name="Обычный 33" xfId="577"/>
    <cellStyle name="Обычный 34" xfId="578"/>
    <cellStyle name="Обычный 35" xfId="579"/>
    <cellStyle name="Обычный 36" xfId="580"/>
    <cellStyle name="Обычный 37" xfId="581"/>
    <cellStyle name="Обычный 4" xfId="3"/>
    <cellStyle name="Обычный 4 10" xfId="582"/>
    <cellStyle name="Обычный 4 2" xfId="583"/>
    <cellStyle name="Обычный 4 2 2" xfId="584"/>
    <cellStyle name="Обычный 4 3" xfId="585"/>
    <cellStyle name="Обычный 4 3 2" xfId="586"/>
    <cellStyle name="Обычный 4 4" xfId="587"/>
    <cellStyle name="Обычный 4 5" xfId="588"/>
    <cellStyle name="Обычный 4 5 2" xfId="589"/>
    <cellStyle name="Обычный 4 6" xfId="590"/>
    <cellStyle name="Обычный 4 7" xfId="591"/>
    <cellStyle name="Обычный 4 8" xfId="592"/>
    <cellStyle name="Обычный 4 9" xfId="593"/>
    <cellStyle name="Обычный 4_14-Ф за 1 полуг. 2017г." xfId="594"/>
    <cellStyle name="Обычный 5" xfId="595"/>
    <cellStyle name="Обычный 5 10" xfId="596"/>
    <cellStyle name="Обычный 5 100" xfId="597"/>
    <cellStyle name="Обычный 5 101" xfId="598"/>
    <cellStyle name="Обычный 5 102" xfId="599"/>
    <cellStyle name="Обычный 5 103" xfId="600"/>
    <cellStyle name="Обычный 5 104" xfId="601"/>
    <cellStyle name="Обычный 5 105" xfId="602"/>
    <cellStyle name="Обычный 5 106" xfId="603"/>
    <cellStyle name="Обычный 5 107" xfId="604"/>
    <cellStyle name="Обычный 5 108" xfId="605"/>
    <cellStyle name="Обычный 5 109" xfId="606"/>
    <cellStyle name="Обычный 5 11" xfId="607"/>
    <cellStyle name="Обычный 5 110" xfId="608"/>
    <cellStyle name="Обычный 5 111" xfId="609"/>
    <cellStyle name="Обычный 5 112" xfId="610"/>
    <cellStyle name="Обычный 5 113" xfId="611"/>
    <cellStyle name="Обычный 5 114" xfId="612"/>
    <cellStyle name="Обычный 5 115" xfId="613"/>
    <cellStyle name="Обычный 5 116" xfId="614"/>
    <cellStyle name="Обычный 5 117" xfId="615"/>
    <cellStyle name="Обычный 5 118" xfId="616"/>
    <cellStyle name="Обычный 5 119" xfId="617"/>
    <cellStyle name="Обычный 5 12" xfId="618"/>
    <cellStyle name="Обычный 5 120" xfId="619"/>
    <cellStyle name="Обычный 5 121" xfId="620"/>
    <cellStyle name="Обычный 5 122" xfId="621"/>
    <cellStyle name="Обычный 5 123" xfId="622"/>
    <cellStyle name="Обычный 5 124" xfId="623"/>
    <cellStyle name="Обычный 5 125" xfId="624"/>
    <cellStyle name="Обычный 5 126" xfId="625"/>
    <cellStyle name="Обычный 5 127" xfId="626"/>
    <cellStyle name="Обычный 5 128" xfId="627"/>
    <cellStyle name="Обычный 5 13" xfId="628"/>
    <cellStyle name="Обычный 5 14" xfId="629"/>
    <cellStyle name="Обычный 5 15" xfId="630"/>
    <cellStyle name="Обычный 5 16" xfId="631"/>
    <cellStyle name="Обычный 5 17" xfId="632"/>
    <cellStyle name="Обычный 5 18" xfId="633"/>
    <cellStyle name="Обычный 5 19" xfId="634"/>
    <cellStyle name="Обычный 5 2" xfId="635"/>
    <cellStyle name="Обычный 5 2 2" xfId="636"/>
    <cellStyle name="Обычный 5 20" xfId="637"/>
    <cellStyle name="Обычный 5 21" xfId="638"/>
    <cellStyle name="Обычный 5 22" xfId="639"/>
    <cellStyle name="Обычный 5 23" xfId="640"/>
    <cellStyle name="Обычный 5 24" xfId="641"/>
    <cellStyle name="Обычный 5 25" xfId="642"/>
    <cellStyle name="Обычный 5 26" xfId="643"/>
    <cellStyle name="Обычный 5 27" xfId="644"/>
    <cellStyle name="Обычный 5 28" xfId="645"/>
    <cellStyle name="Обычный 5 29" xfId="646"/>
    <cellStyle name="Обычный 5 3" xfId="647"/>
    <cellStyle name="Обычный 5 30" xfId="648"/>
    <cellStyle name="Обычный 5 31" xfId="649"/>
    <cellStyle name="Обычный 5 32" xfId="650"/>
    <cellStyle name="Обычный 5 33" xfId="651"/>
    <cellStyle name="Обычный 5 34" xfId="652"/>
    <cellStyle name="Обычный 5 35" xfId="653"/>
    <cellStyle name="Обычный 5 36" xfId="654"/>
    <cellStyle name="Обычный 5 37" xfId="655"/>
    <cellStyle name="Обычный 5 38" xfId="656"/>
    <cellStyle name="Обычный 5 39" xfId="657"/>
    <cellStyle name="Обычный 5 4" xfId="658"/>
    <cellStyle name="Обычный 5 40" xfId="659"/>
    <cellStyle name="Обычный 5 41" xfId="660"/>
    <cellStyle name="Обычный 5 42" xfId="661"/>
    <cellStyle name="Обычный 5 43" xfId="662"/>
    <cellStyle name="Обычный 5 44" xfId="663"/>
    <cellStyle name="Обычный 5 45" xfId="664"/>
    <cellStyle name="Обычный 5 46" xfId="665"/>
    <cellStyle name="Обычный 5 47" xfId="666"/>
    <cellStyle name="Обычный 5 48" xfId="667"/>
    <cellStyle name="Обычный 5 49" xfId="668"/>
    <cellStyle name="Обычный 5 5" xfId="669"/>
    <cellStyle name="Обычный 5 50" xfId="670"/>
    <cellStyle name="Обычный 5 51" xfId="671"/>
    <cellStyle name="Обычный 5 52" xfId="672"/>
    <cellStyle name="Обычный 5 53" xfId="673"/>
    <cellStyle name="Обычный 5 54" xfId="674"/>
    <cellStyle name="Обычный 5 55" xfId="675"/>
    <cellStyle name="Обычный 5 56" xfId="676"/>
    <cellStyle name="Обычный 5 57" xfId="677"/>
    <cellStyle name="Обычный 5 58" xfId="678"/>
    <cellStyle name="Обычный 5 59" xfId="679"/>
    <cellStyle name="Обычный 5 6" xfId="680"/>
    <cellStyle name="Обычный 5 60" xfId="681"/>
    <cellStyle name="Обычный 5 61" xfId="682"/>
    <cellStyle name="Обычный 5 62" xfId="683"/>
    <cellStyle name="Обычный 5 63" xfId="684"/>
    <cellStyle name="Обычный 5 64" xfId="685"/>
    <cellStyle name="Обычный 5 65" xfId="686"/>
    <cellStyle name="Обычный 5 66" xfId="687"/>
    <cellStyle name="Обычный 5 67" xfId="688"/>
    <cellStyle name="Обычный 5 68" xfId="689"/>
    <cellStyle name="Обычный 5 69" xfId="690"/>
    <cellStyle name="Обычный 5 7" xfId="691"/>
    <cellStyle name="Обычный 5 70" xfId="692"/>
    <cellStyle name="Обычный 5 71" xfId="693"/>
    <cellStyle name="Обычный 5 72" xfId="694"/>
    <cellStyle name="Обычный 5 73" xfId="695"/>
    <cellStyle name="Обычный 5 74" xfId="696"/>
    <cellStyle name="Обычный 5 75" xfId="697"/>
    <cellStyle name="Обычный 5 76" xfId="698"/>
    <cellStyle name="Обычный 5 77" xfId="699"/>
    <cellStyle name="Обычный 5 78" xfId="700"/>
    <cellStyle name="Обычный 5 79" xfId="701"/>
    <cellStyle name="Обычный 5 8" xfId="702"/>
    <cellStyle name="Обычный 5 80" xfId="703"/>
    <cellStyle name="Обычный 5 81" xfId="704"/>
    <cellStyle name="Обычный 5 82" xfId="705"/>
    <cellStyle name="Обычный 5 83" xfId="706"/>
    <cellStyle name="Обычный 5 84" xfId="707"/>
    <cellStyle name="Обычный 5 85" xfId="708"/>
    <cellStyle name="Обычный 5 86" xfId="709"/>
    <cellStyle name="Обычный 5 87" xfId="710"/>
    <cellStyle name="Обычный 5 88" xfId="711"/>
    <cellStyle name="Обычный 5 89" xfId="712"/>
    <cellStyle name="Обычный 5 9" xfId="713"/>
    <cellStyle name="Обычный 5 90" xfId="714"/>
    <cellStyle name="Обычный 5 91" xfId="715"/>
    <cellStyle name="Обычный 5 92" xfId="716"/>
    <cellStyle name="Обычный 5 93" xfId="717"/>
    <cellStyle name="Обычный 5 94" xfId="718"/>
    <cellStyle name="Обычный 5 95" xfId="719"/>
    <cellStyle name="Обычный 5 96" xfId="720"/>
    <cellStyle name="Обычный 5 97" xfId="721"/>
    <cellStyle name="Обычный 5 98" xfId="722"/>
    <cellStyle name="Обычный 5 99" xfId="723"/>
    <cellStyle name="Обычный 5_МРТ" xfId="724"/>
    <cellStyle name="Обычный 6" xfId="725"/>
    <cellStyle name="Обычный 6 2" xfId="726"/>
    <cellStyle name="Обычный 6 2 2" xfId="727"/>
    <cellStyle name="Обычный 6 3" xfId="728"/>
    <cellStyle name="Обычный 6 4" xfId="729"/>
    <cellStyle name="Обычный 6 5" xfId="730"/>
    <cellStyle name="Обычный 6_14-Ф за 1 полуг. 2017г." xfId="731"/>
    <cellStyle name="Обычный 7" xfId="732"/>
    <cellStyle name="Обычный 7 2" xfId="733"/>
    <cellStyle name="Обычный 7 2 2" xfId="734"/>
    <cellStyle name="Обычный 7 3" xfId="735"/>
    <cellStyle name="Обычный 7_Анализ исполнения ТП ОМС 2015 года" xfId="736"/>
    <cellStyle name="Обычный 8" xfId="737"/>
    <cellStyle name="Обычный 8 2" xfId="738"/>
    <cellStyle name="Обычный 8 3" xfId="739"/>
    <cellStyle name="Обычный 8 4" xfId="740"/>
    <cellStyle name="Обычный 8_приложения_к ТС_2016_2-15_размещен" xfId="741"/>
    <cellStyle name="Обычный 9" xfId="742"/>
    <cellStyle name="Обычный 9 2" xfId="743"/>
    <cellStyle name="Обычный 9 3" xfId="744"/>
    <cellStyle name="Обычный_Поликлиника районы на сайт готовый" xfId="4"/>
    <cellStyle name="Плохой 2" xfId="745"/>
    <cellStyle name="Пояснение 2" xfId="746"/>
    <cellStyle name="Примечание 2" xfId="747"/>
    <cellStyle name="Примечание 2 2" xfId="748"/>
    <cellStyle name="Процентный 2" xfId="749"/>
    <cellStyle name="Процентный 2 2" xfId="750"/>
    <cellStyle name="Процентный 3" xfId="751"/>
    <cellStyle name="Процентный 3 2" xfId="752"/>
    <cellStyle name="Процентный 4" xfId="753"/>
    <cellStyle name="Процентный 5" xfId="754"/>
    <cellStyle name="Процентный 6" xfId="755"/>
    <cellStyle name="Связанная ячейка 2" xfId="756"/>
    <cellStyle name="Стиль 1" xfId="757"/>
    <cellStyle name="Стиль 2" xfId="758"/>
    <cellStyle name="Стиль 7" xfId="759"/>
    <cellStyle name="Стиль 9" xfId="760"/>
    <cellStyle name="ТЕКСТ" xfId="761"/>
    <cellStyle name="Текст предупреждения 2" xfId="762"/>
    <cellStyle name="Тысячи [0]_Диалог Накладная" xfId="763"/>
    <cellStyle name="Тысячи_Диалог Накладная" xfId="764"/>
    <cellStyle name="ФИКСИРОВАННЫЙ" xfId="765"/>
    <cellStyle name="Финансовый 10" xfId="766"/>
    <cellStyle name="Финансовый 11" xfId="767"/>
    <cellStyle name="Финансовый 12" xfId="768"/>
    <cellStyle name="Финансовый 13" xfId="769"/>
    <cellStyle name="Финансовый 14" xfId="770"/>
    <cellStyle name="Финансовый 15" xfId="771"/>
    <cellStyle name="Финансовый 2" xfId="772"/>
    <cellStyle name="Финансовый 2 10" xfId="773"/>
    <cellStyle name="Финансовый 2 11" xfId="774"/>
    <cellStyle name="Финансовый 2 12" xfId="775"/>
    <cellStyle name="Финансовый 2 13" xfId="776"/>
    <cellStyle name="Финансовый 2 14" xfId="777"/>
    <cellStyle name="Финансовый 2 15" xfId="778"/>
    <cellStyle name="Финансовый 2 16" xfId="779"/>
    <cellStyle name="Финансовый 2 17" xfId="780"/>
    <cellStyle name="Финансовый 2 18" xfId="781"/>
    <cellStyle name="Финансовый 2 19" xfId="782"/>
    <cellStyle name="Финансовый 2 2" xfId="783"/>
    <cellStyle name="Финансовый 2 2 2" xfId="784"/>
    <cellStyle name="Финансовый 2 2 3" xfId="785"/>
    <cellStyle name="Финансовый 2 20" xfId="786"/>
    <cellStyle name="Финансовый 2 21" xfId="787"/>
    <cellStyle name="Финансовый 2 22" xfId="788"/>
    <cellStyle name="Финансовый 2 23" xfId="789"/>
    <cellStyle name="Финансовый 2 24" xfId="790"/>
    <cellStyle name="Финансовый 2 25" xfId="791"/>
    <cellStyle name="Финансовый 2 26" xfId="792"/>
    <cellStyle name="Финансовый 2 27" xfId="793"/>
    <cellStyle name="Финансовый 2 28" xfId="794"/>
    <cellStyle name="Финансовый 2 29" xfId="795"/>
    <cellStyle name="Финансовый 2 3" xfId="796"/>
    <cellStyle name="Финансовый 2 3 2" xfId="797"/>
    <cellStyle name="Финансовый 2 3 3" xfId="798"/>
    <cellStyle name="Финансовый 2 30" xfId="799"/>
    <cellStyle name="Финансовый 2 31" xfId="800"/>
    <cellStyle name="Финансовый 2 32" xfId="801"/>
    <cellStyle name="Финансовый 2 4" xfId="802"/>
    <cellStyle name="Финансовый 2 5" xfId="803"/>
    <cellStyle name="Финансовый 2 6" xfId="804"/>
    <cellStyle name="Финансовый 2 7" xfId="805"/>
    <cellStyle name="Финансовый 2 8" xfId="806"/>
    <cellStyle name="Финансовый 2 9" xfId="807"/>
    <cellStyle name="Финансовый 2_4 мес.2017" xfId="808"/>
    <cellStyle name="Финансовый 3" xfId="809"/>
    <cellStyle name="Финансовый 3 10" xfId="810"/>
    <cellStyle name="Финансовый 3 11" xfId="811"/>
    <cellStyle name="Финансовый 3 12" xfId="812"/>
    <cellStyle name="Финансовый 3 13" xfId="813"/>
    <cellStyle name="Финансовый 3 14" xfId="814"/>
    <cellStyle name="Финансовый 3 15" xfId="815"/>
    <cellStyle name="Финансовый 3 16" xfId="816"/>
    <cellStyle name="Финансовый 3 17" xfId="817"/>
    <cellStyle name="Финансовый 3 18" xfId="818"/>
    <cellStyle name="Финансовый 3 19" xfId="819"/>
    <cellStyle name="Финансовый 3 2" xfId="820"/>
    <cellStyle name="Финансовый 3 20" xfId="821"/>
    <cellStyle name="Финансовый 3 21" xfId="822"/>
    <cellStyle name="Финансовый 3 22" xfId="823"/>
    <cellStyle name="Финансовый 3 23" xfId="824"/>
    <cellStyle name="Финансовый 3 24" xfId="825"/>
    <cellStyle name="Финансовый 3 25" xfId="826"/>
    <cellStyle name="Финансовый 3 26" xfId="827"/>
    <cellStyle name="Финансовый 3 27" xfId="828"/>
    <cellStyle name="Финансовый 3 28" xfId="829"/>
    <cellStyle name="Финансовый 3 29" xfId="830"/>
    <cellStyle name="Финансовый 3 3" xfId="831"/>
    <cellStyle name="Финансовый 3 30" xfId="832"/>
    <cellStyle name="Финансовый 3 31" xfId="833"/>
    <cellStyle name="Финансовый 3 32" xfId="834"/>
    <cellStyle name="Финансовый 3 4" xfId="835"/>
    <cellStyle name="Финансовый 3 5" xfId="836"/>
    <cellStyle name="Финансовый 3 6" xfId="837"/>
    <cellStyle name="Финансовый 3 7" xfId="838"/>
    <cellStyle name="Финансовый 3 8" xfId="839"/>
    <cellStyle name="Финансовый 3 9" xfId="840"/>
    <cellStyle name="Финансовый 3_МРТ" xfId="841"/>
    <cellStyle name="Финансовый 4" xfId="842"/>
    <cellStyle name="Финансовый 4 2" xfId="843"/>
    <cellStyle name="Финансовый 5" xfId="844"/>
    <cellStyle name="Финансовый 6" xfId="845"/>
    <cellStyle name="Финансовый 6 2" xfId="846"/>
    <cellStyle name="Финансовый 7" xfId="847"/>
    <cellStyle name="Финансовый 8" xfId="848"/>
    <cellStyle name="Финансовый 9" xfId="849"/>
    <cellStyle name="Хороший 2" xfId="850"/>
  </cellStyles>
  <dxfs count="224"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786"/>
  <sheetViews>
    <sheetView tabSelected="1" zoomScaleSheetLayoutView="85" workbookViewId="0">
      <pane xSplit="6" ySplit="5" topLeftCell="G1024" activePane="bottomRight" state="frozen"/>
      <selection pane="topRight" activeCell="G1" sqref="G1"/>
      <selection pane="bottomLeft" activeCell="A5" sqref="A5"/>
      <selection pane="bottomRight" activeCell="J1054" sqref="J1054"/>
    </sheetView>
  </sheetViews>
  <sheetFormatPr defaultRowHeight="409.6" customHeight="1"/>
  <cols>
    <col min="1" max="1" width="16.28515625" style="158" hidden="1" customWidth="1"/>
    <col min="2" max="2" width="5.85546875" style="157" hidden="1" customWidth="1"/>
    <col min="3" max="3" width="4.5703125" style="158" hidden="1" customWidth="1"/>
    <col min="4" max="4" width="7.28515625" style="157" hidden="1" customWidth="1"/>
    <col min="5" max="5" width="10.85546875" style="157" hidden="1" customWidth="1"/>
    <col min="6" max="6" width="101.5703125" style="158" customWidth="1"/>
    <col min="7" max="9" width="29.85546875" style="158" customWidth="1"/>
    <col min="10" max="16384" width="9.140625" style="158"/>
  </cols>
  <sheetData>
    <row r="1" spans="1:9" ht="36" customHeight="1">
      <c r="I1" s="159"/>
    </row>
    <row r="2" spans="1:9" s="3" customFormat="1" ht="81" customHeight="1">
      <c r="A2" s="87"/>
      <c r="B2" s="1"/>
      <c r="C2" s="2"/>
      <c r="D2" s="1"/>
      <c r="E2" s="114"/>
      <c r="F2" s="165" t="s">
        <v>263</v>
      </c>
      <c r="G2" s="165"/>
      <c r="H2" s="165"/>
      <c r="I2" s="165"/>
    </row>
    <row r="3" spans="1:9" s="3" customFormat="1" ht="25.5" customHeight="1" thickBot="1">
      <c r="A3" s="87"/>
      <c r="B3" s="1"/>
      <c r="C3" s="2"/>
      <c r="D3" s="1"/>
      <c r="E3" s="56"/>
      <c r="F3" s="4"/>
      <c r="G3" s="6"/>
      <c r="H3" s="6"/>
      <c r="I3" s="5"/>
    </row>
    <row r="4" spans="1:9" s="3" customFormat="1" ht="48" customHeight="1" thickBot="1">
      <c r="A4" s="87"/>
      <c r="B4" s="1"/>
      <c r="C4" s="2"/>
      <c r="D4" s="1"/>
      <c r="E4" s="56"/>
      <c r="F4" s="7" t="s">
        <v>0</v>
      </c>
      <c r="G4" s="166" t="s">
        <v>262</v>
      </c>
      <c r="H4" s="167"/>
      <c r="I4" s="168"/>
    </row>
    <row r="5" spans="1:9" s="3" customFormat="1" ht="72" customHeight="1" thickTop="1">
      <c r="A5" s="87"/>
      <c r="B5" s="8"/>
      <c r="C5" s="9" t="s">
        <v>1</v>
      </c>
      <c r="D5" s="8"/>
      <c r="E5" s="56"/>
      <c r="F5" s="10"/>
      <c r="G5" s="11" t="s">
        <v>2</v>
      </c>
      <c r="H5" s="12" t="s">
        <v>3</v>
      </c>
      <c r="I5" s="13" t="s">
        <v>4</v>
      </c>
    </row>
    <row r="6" spans="1:9" s="3" customFormat="1" ht="35.25" customHeight="1">
      <c r="A6" s="87">
        <v>1</v>
      </c>
      <c r="B6" s="2"/>
      <c r="C6" s="2"/>
      <c r="D6" s="1" t="s">
        <v>5</v>
      </c>
      <c r="E6" s="3" t="s">
        <v>6</v>
      </c>
      <c r="F6" s="14" t="s">
        <v>5</v>
      </c>
      <c r="G6" s="15">
        <f t="shared" ref="G6:I6" si="0">G7+G23+G19</f>
        <v>33347</v>
      </c>
      <c r="H6" s="16">
        <f t="shared" si="0"/>
        <v>26861</v>
      </c>
      <c r="I6" s="17">
        <f t="shared" si="0"/>
        <v>9058</v>
      </c>
    </row>
    <row r="7" spans="1:9" s="23" customFormat="1" ht="16.5" customHeight="1">
      <c r="A7" s="87">
        <v>2</v>
      </c>
      <c r="B7" s="1"/>
      <c r="C7" s="2" t="s">
        <v>7</v>
      </c>
      <c r="D7" s="1" t="s">
        <v>5</v>
      </c>
      <c r="E7" s="3" t="s">
        <v>6</v>
      </c>
      <c r="F7" s="19" t="s">
        <v>8</v>
      </c>
      <c r="G7" s="20">
        <f>G9+G12+G13+G17+G18+G8</f>
        <v>10821</v>
      </c>
      <c r="H7" s="21">
        <f t="shared" ref="H7:I7" si="1">H9+H12+H13+H17+H18+H8</f>
        <v>0</v>
      </c>
      <c r="I7" s="22">
        <f t="shared" si="1"/>
        <v>0</v>
      </c>
    </row>
    <row r="8" spans="1:9" s="23" customFormat="1" ht="17.100000000000001" customHeight="1">
      <c r="A8" s="87"/>
      <c r="B8" s="1"/>
      <c r="C8" s="2" t="s">
        <v>7</v>
      </c>
      <c r="D8" s="1" t="s">
        <v>5</v>
      </c>
      <c r="E8" s="3" t="s">
        <v>6</v>
      </c>
      <c r="F8" s="24" t="s">
        <v>9</v>
      </c>
      <c r="G8" s="25">
        <v>1431</v>
      </c>
      <c r="H8" s="26"/>
      <c r="I8" s="27"/>
    </row>
    <row r="9" spans="1:9" s="34" customFormat="1" ht="15.75" customHeight="1">
      <c r="A9" s="87">
        <v>3</v>
      </c>
      <c r="B9" s="1" t="s">
        <v>10</v>
      </c>
      <c r="C9" s="2" t="s">
        <v>7</v>
      </c>
      <c r="D9" s="1" t="s">
        <v>5</v>
      </c>
      <c r="E9" s="3" t="s">
        <v>6</v>
      </c>
      <c r="F9" s="24" t="s">
        <v>11</v>
      </c>
      <c r="G9" s="31">
        <f t="shared" ref="G9:I9" si="2">SUM(G10:G11)</f>
        <v>4628</v>
      </c>
      <c r="H9" s="32">
        <f t="shared" si="2"/>
        <v>0</v>
      </c>
      <c r="I9" s="33">
        <f t="shared" si="2"/>
        <v>0</v>
      </c>
    </row>
    <row r="10" spans="1:9" s="34" customFormat="1" ht="15.75" customHeight="1">
      <c r="A10" s="87"/>
      <c r="B10" s="1" t="s">
        <v>10</v>
      </c>
      <c r="C10" s="2" t="s">
        <v>7</v>
      </c>
      <c r="D10" s="1" t="s">
        <v>5</v>
      </c>
      <c r="E10" s="3" t="s">
        <v>6</v>
      </c>
      <c r="F10" s="35" t="s">
        <v>12</v>
      </c>
      <c r="G10" s="36">
        <v>4473</v>
      </c>
      <c r="H10" s="37"/>
      <c r="I10" s="38"/>
    </row>
    <row r="11" spans="1:9" s="34" customFormat="1" ht="15.75" customHeight="1">
      <c r="A11" s="87"/>
      <c r="B11" s="1" t="s">
        <v>10</v>
      </c>
      <c r="C11" s="2" t="s">
        <v>7</v>
      </c>
      <c r="D11" s="1" t="s">
        <v>5</v>
      </c>
      <c r="E11" s="3" t="s">
        <v>6</v>
      </c>
      <c r="F11" s="35" t="s">
        <v>13</v>
      </c>
      <c r="G11" s="36">
        <v>155</v>
      </c>
      <c r="H11" s="37"/>
      <c r="I11" s="38"/>
    </row>
    <row r="12" spans="1:9" s="41" customFormat="1" ht="15.75" customHeight="1">
      <c r="A12" s="87"/>
      <c r="B12" s="2"/>
      <c r="C12" s="2" t="s">
        <v>7</v>
      </c>
      <c r="D12" s="1" t="s">
        <v>5</v>
      </c>
      <c r="E12" s="3" t="s">
        <v>6</v>
      </c>
      <c r="F12" s="39" t="s">
        <v>14</v>
      </c>
      <c r="G12" s="40">
        <v>430</v>
      </c>
      <c r="H12" s="63"/>
      <c r="I12" s="64"/>
    </row>
    <row r="13" spans="1:9" s="41" customFormat="1" ht="15.75" customHeight="1">
      <c r="A13" s="87">
        <v>3</v>
      </c>
      <c r="B13" s="1" t="s">
        <v>15</v>
      </c>
      <c r="C13" s="2" t="s">
        <v>7</v>
      </c>
      <c r="D13" s="1" t="s">
        <v>5</v>
      </c>
      <c r="E13" s="3" t="s">
        <v>6</v>
      </c>
      <c r="F13" s="39" t="s">
        <v>16</v>
      </c>
      <c r="G13" s="31">
        <f t="shared" ref="G13:I13" si="3">SUM(G14:G16)</f>
        <v>1118</v>
      </c>
      <c r="H13" s="32">
        <f t="shared" si="3"/>
        <v>0</v>
      </c>
      <c r="I13" s="33">
        <f t="shared" si="3"/>
        <v>0</v>
      </c>
    </row>
    <row r="14" spans="1:9" s="41" customFormat="1" ht="15.75" customHeight="1">
      <c r="A14" s="87"/>
      <c r="B14" s="1" t="s">
        <v>15</v>
      </c>
      <c r="C14" s="2" t="s">
        <v>7</v>
      </c>
      <c r="D14" s="1" t="s">
        <v>5</v>
      </c>
      <c r="E14" s="3" t="s">
        <v>6</v>
      </c>
      <c r="F14" s="35" t="s">
        <v>12</v>
      </c>
      <c r="G14" s="42">
        <v>875</v>
      </c>
      <c r="H14" s="110"/>
      <c r="I14" s="111"/>
    </row>
    <row r="15" spans="1:9" s="41" customFormat="1" ht="15.75" customHeight="1">
      <c r="A15" s="87"/>
      <c r="B15" s="1" t="s">
        <v>15</v>
      </c>
      <c r="C15" s="2" t="s">
        <v>7</v>
      </c>
      <c r="D15" s="1" t="s">
        <v>5</v>
      </c>
      <c r="E15" s="3" t="s">
        <v>6</v>
      </c>
      <c r="F15" s="35" t="s">
        <v>13</v>
      </c>
      <c r="G15" s="42">
        <v>77</v>
      </c>
      <c r="H15" s="110"/>
      <c r="I15" s="111"/>
    </row>
    <row r="16" spans="1:9" s="41" customFormat="1" ht="30.75" customHeight="1">
      <c r="A16" s="87"/>
      <c r="B16" s="1" t="s">
        <v>15</v>
      </c>
      <c r="C16" s="2" t="s">
        <v>7</v>
      </c>
      <c r="D16" s="1" t="s">
        <v>5</v>
      </c>
      <c r="E16" s="3" t="s">
        <v>6</v>
      </c>
      <c r="F16" s="43" t="s">
        <v>17</v>
      </c>
      <c r="G16" s="42">
        <v>166</v>
      </c>
      <c r="H16" s="110"/>
      <c r="I16" s="111"/>
    </row>
    <row r="17" spans="1:9" s="41" customFormat="1" ht="30" customHeight="1">
      <c r="A17" s="87"/>
      <c r="B17" s="1"/>
      <c r="C17" s="2" t="s">
        <v>7</v>
      </c>
      <c r="D17" s="1" t="s">
        <v>5</v>
      </c>
      <c r="E17" s="3" t="s">
        <v>6</v>
      </c>
      <c r="F17" s="44" t="s">
        <v>18</v>
      </c>
      <c r="G17" s="45">
        <v>45</v>
      </c>
      <c r="H17" s="46"/>
      <c r="I17" s="47"/>
    </row>
    <row r="18" spans="1:9" s="41" customFormat="1" ht="30" customHeight="1">
      <c r="A18" s="87"/>
      <c r="B18" s="1"/>
      <c r="C18" s="2" t="s">
        <v>7</v>
      </c>
      <c r="D18" s="1" t="s">
        <v>5</v>
      </c>
      <c r="E18" s="3" t="s">
        <v>6</v>
      </c>
      <c r="F18" s="44" t="s">
        <v>19</v>
      </c>
      <c r="G18" s="45">
        <v>3169</v>
      </c>
      <c r="H18" s="46"/>
      <c r="I18" s="47"/>
    </row>
    <row r="19" spans="1:9" s="49" customFormat="1" ht="31.5" customHeight="1">
      <c r="A19" s="87">
        <v>2</v>
      </c>
      <c r="B19" s="2"/>
      <c r="C19" s="2" t="s">
        <v>20</v>
      </c>
      <c r="D19" s="1" t="s">
        <v>5</v>
      </c>
      <c r="E19" s="3" t="s">
        <v>6</v>
      </c>
      <c r="F19" s="48" t="s">
        <v>21</v>
      </c>
      <c r="G19" s="31">
        <f t="shared" ref="G19:I19" si="4">SUM(G20:G22)</f>
        <v>2921</v>
      </c>
      <c r="H19" s="32">
        <f t="shared" si="4"/>
        <v>1473</v>
      </c>
      <c r="I19" s="33">
        <f t="shared" si="4"/>
        <v>0</v>
      </c>
    </row>
    <row r="20" spans="1:9" s="34" customFormat="1" ht="15.75" customHeight="1">
      <c r="A20" s="87"/>
      <c r="B20" s="2"/>
      <c r="C20" s="2" t="s">
        <v>20</v>
      </c>
      <c r="D20" s="1" t="s">
        <v>5</v>
      </c>
      <c r="E20" s="3" t="s">
        <v>6</v>
      </c>
      <c r="F20" s="50" t="s">
        <v>22</v>
      </c>
      <c r="G20" s="28">
        <v>2540</v>
      </c>
      <c r="H20" s="29">
        <v>1399</v>
      </c>
      <c r="I20" s="51"/>
    </row>
    <row r="21" spans="1:9" s="34" customFormat="1" ht="15.75" customHeight="1">
      <c r="A21" s="87"/>
      <c r="B21" s="2"/>
      <c r="C21" s="2" t="s">
        <v>20</v>
      </c>
      <c r="D21" s="1" t="s">
        <v>5</v>
      </c>
      <c r="E21" s="3" t="s">
        <v>6</v>
      </c>
      <c r="F21" s="52" t="s">
        <v>23</v>
      </c>
      <c r="G21" s="28">
        <v>167</v>
      </c>
      <c r="H21" s="29">
        <v>74</v>
      </c>
      <c r="I21" s="51"/>
    </row>
    <row r="22" spans="1:9" s="34" customFormat="1" ht="30" customHeight="1">
      <c r="A22" s="87"/>
      <c r="B22" s="2"/>
      <c r="C22" s="2" t="s">
        <v>20</v>
      </c>
      <c r="D22" s="1" t="s">
        <v>5</v>
      </c>
      <c r="E22" s="3" t="s">
        <v>6</v>
      </c>
      <c r="F22" s="50" t="s">
        <v>24</v>
      </c>
      <c r="G22" s="28">
        <v>214</v>
      </c>
      <c r="H22" s="29">
        <v>0</v>
      </c>
      <c r="I22" s="51"/>
    </row>
    <row r="23" spans="1:9" s="55" customFormat="1" ht="15.75" customHeight="1">
      <c r="A23" s="87">
        <v>2</v>
      </c>
      <c r="B23" s="2"/>
      <c r="C23" s="2" t="s">
        <v>25</v>
      </c>
      <c r="D23" s="1" t="s">
        <v>5</v>
      </c>
      <c r="E23" s="53" t="s">
        <v>6</v>
      </c>
      <c r="F23" s="54" t="s">
        <v>26</v>
      </c>
      <c r="G23" s="20">
        <f t="shared" ref="G23:I23" si="5">SUM(G24:G33)</f>
        <v>19605</v>
      </c>
      <c r="H23" s="21">
        <f t="shared" si="5"/>
        <v>25388</v>
      </c>
      <c r="I23" s="22">
        <f t="shared" si="5"/>
        <v>9058</v>
      </c>
    </row>
    <row r="24" spans="1:9" s="34" customFormat="1" ht="15.75" customHeight="1">
      <c r="A24" s="87"/>
      <c r="B24" s="2"/>
      <c r="C24" s="2" t="s">
        <v>25</v>
      </c>
      <c r="D24" s="1" t="s">
        <v>5</v>
      </c>
      <c r="E24" s="56" t="s">
        <v>6</v>
      </c>
      <c r="F24" s="52" t="s">
        <v>27</v>
      </c>
      <c r="G24" s="28">
        <v>1100</v>
      </c>
      <c r="H24" s="29">
        <v>1700</v>
      </c>
      <c r="I24" s="30">
        <v>50</v>
      </c>
    </row>
    <row r="25" spans="1:9" s="34" customFormat="1" ht="15.75" customHeight="1">
      <c r="A25" s="87"/>
      <c r="B25" s="2"/>
      <c r="C25" s="2" t="s">
        <v>25</v>
      </c>
      <c r="D25" s="1" t="s">
        <v>5</v>
      </c>
      <c r="E25" s="56" t="s">
        <v>6</v>
      </c>
      <c r="F25" s="50" t="s">
        <v>28</v>
      </c>
      <c r="G25" s="28">
        <v>400</v>
      </c>
      <c r="H25" s="29">
        <v>160</v>
      </c>
      <c r="I25" s="30"/>
    </row>
    <row r="26" spans="1:9" s="34" customFormat="1" ht="15.75" customHeight="1">
      <c r="A26" s="87"/>
      <c r="B26" s="2"/>
      <c r="C26" s="2" t="s">
        <v>25</v>
      </c>
      <c r="D26" s="1" t="s">
        <v>5</v>
      </c>
      <c r="E26" s="56" t="s">
        <v>6</v>
      </c>
      <c r="F26" s="52" t="s">
        <v>29</v>
      </c>
      <c r="G26" s="28">
        <v>3800</v>
      </c>
      <c r="H26" s="29">
        <v>7215</v>
      </c>
      <c r="I26" s="30">
        <v>2213</v>
      </c>
    </row>
    <row r="27" spans="1:9" s="34" customFormat="1" ht="15.75" customHeight="1">
      <c r="A27" s="87"/>
      <c r="B27" s="2"/>
      <c r="C27" s="2" t="s">
        <v>25</v>
      </c>
      <c r="D27" s="1" t="s">
        <v>5</v>
      </c>
      <c r="E27" s="56" t="s">
        <v>6</v>
      </c>
      <c r="F27" s="52" t="s">
        <v>30</v>
      </c>
      <c r="G27" s="28">
        <v>1300</v>
      </c>
      <c r="H27" s="29">
        <v>428</v>
      </c>
      <c r="I27" s="30">
        <v>92</v>
      </c>
    </row>
    <row r="28" spans="1:9" s="58" customFormat="1" ht="15.75" customHeight="1">
      <c r="A28" s="87"/>
      <c r="B28" s="2"/>
      <c r="C28" s="2" t="s">
        <v>25</v>
      </c>
      <c r="D28" s="1" t="s">
        <v>5</v>
      </c>
      <c r="E28" s="56" t="s">
        <v>6</v>
      </c>
      <c r="F28" s="52" t="s">
        <v>31</v>
      </c>
      <c r="G28" s="28">
        <v>700</v>
      </c>
      <c r="H28" s="29">
        <v>132</v>
      </c>
      <c r="I28" s="30">
        <v>8</v>
      </c>
    </row>
    <row r="29" spans="1:9" s="58" customFormat="1" ht="15.75" customHeight="1">
      <c r="A29" s="87"/>
      <c r="B29" s="2"/>
      <c r="C29" s="2" t="s">
        <v>25</v>
      </c>
      <c r="D29" s="1" t="s">
        <v>5</v>
      </c>
      <c r="E29" s="56" t="s">
        <v>6</v>
      </c>
      <c r="F29" s="52" t="s">
        <v>32</v>
      </c>
      <c r="G29" s="28">
        <v>6410</v>
      </c>
      <c r="H29" s="29">
        <v>7329</v>
      </c>
      <c r="I29" s="30">
        <v>2539</v>
      </c>
    </row>
    <row r="30" spans="1:9" s="58" customFormat="1" ht="15.75" customHeight="1">
      <c r="A30" s="87"/>
      <c r="B30" s="2"/>
      <c r="C30" s="2" t="s">
        <v>25</v>
      </c>
      <c r="D30" s="1" t="s">
        <v>5</v>
      </c>
      <c r="E30" s="56" t="s">
        <v>6</v>
      </c>
      <c r="F30" s="52" t="s">
        <v>33</v>
      </c>
      <c r="G30" s="28">
        <f>3956+65-6</f>
        <v>4015</v>
      </c>
      <c r="H30" s="29">
        <v>6924</v>
      </c>
      <c r="I30" s="30">
        <v>2686</v>
      </c>
    </row>
    <row r="31" spans="1:9" s="34" customFormat="1" ht="15.75" customHeight="1">
      <c r="A31" s="87"/>
      <c r="B31" s="2"/>
      <c r="C31" s="2" t="s">
        <v>25</v>
      </c>
      <c r="D31" s="1" t="s">
        <v>5</v>
      </c>
      <c r="E31" s="56" t="s">
        <v>6</v>
      </c>
      <c r="F31" s="52" t="s">
        <v>34</v>
      </c>
      <c r="G31" s="28">
        <v>780</v>
      </c>
      <c r="H31" s="29">
        <v>700</v>
      </c>
      <c r="I31" s="30">
        <v>600</v>
      </c>
    </row>
    <row r="32" spans="1:9" s="34" customFormat="1" ht="15.75" customHeight="1">
      <c r="A32" s="87"/>
      <c r="B32" s="2"/>
      <c r="C32" s="2" t="s">
        <v>25</v>
      </c>
      <c r="D32" s="1" t="s">
        <v>5</v>
      </c>
      <c r="E32" s="56" t="s">
        <v>6</v>
      </c>
      <c r="F32" s="52" t="s">
        <v>35</v>
      </c>
      <c r="G32" s="28">
        <v>400</v>
      </c>
      <c r="H32" s="29">
        <v>200</v>
      </c>
      <c r="I32" s="30">
        <v>470</v>
      </c>
    </row>
    <row r="33" spans="1:9" s="34" customFormat="1" ht="15.75" customHeight="1">
      <c r="A33" s="87"/>
      <c r="B33" s="2"/>
      <c r="C33" s="2" t="s">
        <v>25</v>
      </c>
      <c r="D33" s="1" t="s">
        <v>5</v>
      </c>
      <c r="E33" s="56" t="s">
        <v>6</v>
      </c>
      <c r="F33" s="52" t="s">
        <v>36</v>
      </c>
      <c r="G33" s="28">
        <v>700</v>
      </c>
      <c r="H33" s="29">
        <v>600</v>
      </c>
      <c r="I33" s="30">
        <v>400</v>
      </c>
    </row>
    <row r="34" spans="1:9" s="59" customFormat="1" ht="35.25" customHeight="1">
      <c r="A34" s="87">
        <v>1</v>
      </c>
      <c r="B34" s="2"/>
      <c r="C34" s="2"/>
      <c r="D34" s="1" t="s">
        <v>37</v>
      </c>
      <c r="E34" s="59" t="s">
        <v>38</v>
      </c>
      <c r="F34" s="14" t="s">
        <v>39</v>
      </c>
      <c r="G34" s="15">
        <f t="shared" ref="G34:I34" si="6">G35+G46+G44</f>
        <v>4252</v>
      </c>
      <c r="H34" s="16">
        <f t="shared" si="6"/>
        <v>3809</v>
      </c>
      <c r="I34" s="17">
        <f t="shared" si="6"/>
        <v>1304</v>
      </c>
    </row>
    <row r="35" spans="1:9" s="2" customFormat="1" ht="17.100000000000001" customHeight="1">
      <c r="A35" s="87">
        <v>2</v>
      </c>
      <c r="B35" s="1"/>
      <c r="C35" s="2" t="s">
        <v>7</v>
      </c>
      <c r="D35" s="1" t="s">
        <v>37</v>
      </c>
      <c r="E35" s="59" t="s">
        <v>38</v>
      </c>
      <c r="F35" s="19" t="s">
        <v>8</v>
      </c>
      <c r="G35" s="20">
        <f>G36+G37+G40+G41</f>
        <v>1149</v>
      </c>
      <c r="H35" s="21">
        <f t="shared" ref="H35:I35" si="7">H36+H37+H40+H41</f>
        <v>0</v>
      </c>
      <c r="I35" s="22">
        <f t="shared" si="7"/>
        <v>0</v>
      </c>
    </row>
    <row r="36" spans="1:9" s="2" customFormat="1" ht="17.100000000000001" customHeight="1">
      <c r="A36" s="87"/>
      <c r="B36" s="1"/>
      <c r="C36" s="2" t="s">
        <v>7</v>
      </c>
      <c r="D36" s="1" t="s">
        <v>37</v>
      </c>
      <c r="E36" s="59" t="s">
        <v>38</v>
      </c>
      <c r="F36" s="24" t="s">
        <v>9</v>
      </c>
      <c r="G36" s="25">
        <v>206</v>
      </c>
      <c r="H36" s="21"/>
      <c r="I36" s="22"/>
    </row>
    <row r="37" spans="1:9" s="34" customFormat="1" ht="15.75" customHeight="1">
      <c r="A37" s="87">
        <v>3</v>
      </c>
      <c r="B37" s="1" t="s">
        <v>10</v>
      </c>
      <c r="C37" s="2" t="s">
        <v>7</v>
      </c>
      <c r="D37" s="1" t="s">
        <v>37</v>
      </c>
      <c r="E37" s="59" t="s">
        <v>38</v>
      </c>
      <c r="F37" s="24" t="s">
        <v>11</v>
      </c>
      <c r="G37" s="40">
        <f>G38+G39</f>
        <v>672</v>
      </c>
      <c r="H37" s="63"/>
      <c r="I37" s="64"/>
    </row>
    <row r="38" spans="1:9" s="34" customFormat="1" ht="15.75" customHeight="1">
      <c r="A38" s="87"/>
      <c r="B38" s="1" t="s">
        <v>10</v>
      </c>
      <c r="C38" s="2" t="s">
        <v>7</v>
      </c>
      <c r="D38" s="1" t="s">
        <v>37</v>
      </c>
      <c r="E38" s="59" t="s">
        <v>38</v>
      </c>
      <c r="F38" s="35" t="s">
        <v>12</v>
      </c>
      <c r="G38" s="36">
        <v>672</v>
      </c>
      <c r="H38" s="37"/>
      <c r="I38" s="38"/>
    </row>
    <row r="39" spans="1:9" s="34" customFormat="1" ht="15.75" customHeight="1">
      <c r="A39" s="87"/>
      <c r="B39" s="1" t="s">
        <v>10</v>
      </c>
      <c r="C39" s="2" t="s">
        <v>7</v>
      </c>
      <c r="D39" s="1" t="s">
        <v>37</v>
      </c>
      <c r="E39" s="59" t="s">
        <v>38</v>
      </c>
      <c r="F39" s="35" t="s">
        <v>13</v>
      </c>
      <c r="G39" s="28">
        <v>0</v>
      </c>
      <c r="H39" s="29"/>
      <c r="I39" s="30"/>
    </row>
    <row r="40" spans="1:9" s="41" customFormat="1" ht="15.75" customHeight="1">
      <c r="A40" s="87"/>
      <c r="B40" s="1"/>
      <c r="C40" s="2" t="s">
        <v>7</v>
      </c>
      <c r="D40" s="1" t="s">
        <v>37</v>
      </c>
      <c r="E40" s="59" t="s">
        <v>38</v>
      </c>
      <c r="F40" s="39" t="s">
        <v>14</v>
      </c>
      <c r="G40" s="65">
        <v>63</v>
      </c>
      <c r="H40" s="66"/>
      <c r="I40" s="67"/>
    </row>
    <row r="41" spans="1:9" s="41" customFormat="1" ht="15.75" customHeight="1">
      <c r="A41" s="87">
        <v>3</v>
      </c>
      <c r="B41" s="1" t="s">
        <v>15</v>
      </c>
      <c r="C41" s="2" t="s">
        <v>7</v>
      </c>
      <c r="D41" s="1" t="s">
        <v>37</v>
      </c>
      <c r="E41" s="59" t="s">
        <v>38</v>
      </c>
      <c r="F41" s="39" t="s">
        <v>16</v>
      </c>
      <c r="G41" s="40">
        <f>G42</f>
        <v>208</v>
      </c>
      <c r="H41" s="68"/>
      <c r="I41" s="69"/>
    </row>
    <row r="42" spans="1:9" s="41" customFormat="1" ht="15.75" customHeight="1">
      <c r="A42" s="87"/>
      <c r="B42" s="1" t="s">
        <v>15</v>
      </c>
      <c r="C42" s="2" t="s">
        <v>7</v>
      </c>
      <c r="D42" s="1" t="s">
        <v>37</v>
      </c>
      <c r="E42" s="59" t="s">
        <v>38</v>
      </c>
      <c r="F42" s="35" t="s">
        <v>12</v>
      </c>
      <c r="G42" s="70">
        <v>208</v>
      </c>
      <c r="H42" s="68"/>
      <c r="I42" s="69"/>
    </row>
    <row r="43" spans="1:9" s="41" customFormat="1" ht="15.75" customHeight="1">
      <c r="A43" s="87"/>
      <c r="B43" s="1" t="s">
        <v>15</v>
      </c>
      <c r="C43" s="2" t="s">
        <v>7</v>
      </c>
      <c r="D43" s="1" t="s">
        <v>37</v>
      </c>
      <c r="E43" s="59" t="s">
        <v>38</v>
      </c>
      <c r="F43" s="35" t="s">
        <v>13</v>
      </c>
      <c r="G43" s="42"/>
      <c r="H43" s="110"/>
      <c r="I43" s="111"/>
    </row>
    <row r="44" spans="1:9" s="160" customFormat="1" ht="18.75" customHeight="1">
      <c r="A44" s="87">
        <v>2</v>
      </c>
      <c r="B44" s="2"/>
      <c r="C44" s="2" t="s">
        <v>40</v>
      </c>
      <c r="D44" s="1" t="s">
        <v>37</v>
      </c>
      <c r="E44" s="59" t="s">
        <v>38</v>
      </c>
      <c r="F44" s="19" t="s">
        <v>41</v>
      </c>
      <c r="G44" s="31">
        <f t="shared" ref="G44:I44" si="8">G45</f>
        <v>280</v>
      </c>
      <c r="H44" s="32">
        <f t="shared" si="8"/>
        <v>154</v>
      </c>
      <c r="I44" s="33">
        <f t="shared" si="8"/>
        <v>0</v>
      </c>
    </row>
    <row r="45" spans="1:9" s="160" customFormat="1" ht="15.75" customHeight="1">
      <c r="A45" s="87"/>
      <c r="B45" s="2"/>
      <c r="C45" s="2" t="s">
        <v>40</v>
      </c>
      <c r="D45" s="1" t="s">
        <v>37</v>
      </c>
      <c r="E45" s="59" t="s">
        <v>38</v>
      </c>
      <c r="F45" s="52" t="s">
        <v>42</v>
      </c>
      <c r="G45" s="28">
        <v>280</v>
      </c>
      <c r="H45" s="29">
        <v>154</v>
      </c>
      <c r="I45" s="30"/>
    </row>
    <row r="46" spans="1:9" s="2" customFormat="1" ht="17.100000000000001" customHeight="1">
      <c r="A46" s="87">
        <v>2</v>
      </c>
      <c r="C46" s="2" t="s">
        <v>25</v>
      </c>
      <c r="D46" s="1" t="s">
        <v>37</v>
      </c>
      <c r="E46" s="71" t="s">
        <v>38</v>
      </c>
      <c r="F46" s="54" t="s">
        <v>26</v>
      </c>
      <c r="G46" s="20">
        <f t="shared" ref="G46:I46" si="9">SUM(G47:G54)</f>
        <v>2823</v>
      </c>
      <c r="H46" s="21">
        <f t="shared" si="9"/>
        <v>3655</v>
      </c>
      <c r="I46" s="21">
        <f t="shared" si="9"/>
        <v>1304</v>
      </c>
    </row>
    <row r="47" spans="1:9" s="18" customFormat="1" ht="15" customHeight="1">
      <c r="A47" s="87"/>
      <c r="B47" s="2"/>
      <c r="C47" s="2" t="s">
        <v>25</v>
      </c>
      <c r="D47" s="1" t="s">
        <v>37</v>
      </c>
      <c r="E47" s="71" t="s">
        <v>38</v>
      </c>
      <c r="F47" s="52" t="s">
        <v>43</v>
      </c>
      <c r="G47" s="28">
        <v>210</v>
      </c>
      <c r="H47" s="29">
        <v>30</v>
      </c>
      <c r="I47" s="30">
        <v>0</v>
      </c>
    </row>
    <row r="48" spans="1:9" s="18" customFormat="1" ht="15.75" customHeight="1">
      <c r="A48" s="87"/>
      <c r="B48" s="2"/>
      <c r="C48" s="2" t="s">
        <v>25</v>
      </c>
      <c r="D48" s="1" t="s">
        <v>37</v>
      </c>
      <c r="E48" s="71" t="s">
        <v>38</v>
      </c>
      <c r="F48" s="52" t="s">
        <v>27</v>
      </c>
      <c r="G48" s="28">
        <v>210</v>
      </c>
      <c r="H48" s="29">
        <v>150</v>
      </c>
      <c r="I48" s="30">
        <v>110</v>
      </c>
    </row>
    <row r="49" spans="1:9" s="18" customFormat="1" ht="15.75" customHeight="1">
      <c r="A49" s="87"/>
      <c r="B49" s="2"/>
      <c r="C49" s="2" t="s">
        <v>25</v>
      </c>
      <c r="D49" s="1" t="s">
        <v>37</v>
      </c>
      <c r="E49" s="71" t="s">
        <v>38</v>
      </c>
      <c r="F49" s="52" t="s">
        <v>29</v>
      </c>
      <c r="G49" s="28">
        <v>379</v>
      </c>
      <c r="H49" s="29">
        <v>379</v>
      </c>
      <c r="I49" s="30">
        <v>169</v>
      </c>
    </row>
    <row r="50" spans="1:9" s="74" customFormat="1" ht="15.75" customHeight="1">
      <c r="A50" s="87"/>
      <c r="B50" s="2"/>
      <c r="C50" s="2" t="s">
        <v>25</v>
      </c>
      <c r="D50" s="1" t="s">
        <v>37</v>
      </c>
      <c r="E50" s="71" t="s">
        <v>38</v>
      </c>
      <c r="F50" s="52" t="s">
        <v>44</v>
      </c>
      <c r="G50" s="28">
        <v>150</v>
      </c>
      <c r="H50" s="29">
        <v>140</v>
      </c>
      <c r="I50" s="30">
        <v>150</v>
      </c>
    </row>
    <row r="51" spans="1:9" s="74" customFormat="1" ht="15.75" customHeight="1">
      <c r="A51" s="87"/>
      <c r="B51" s="2"/>
      <c r="C51" s="2" t="s">
        <v>25</v>
      </c>
      <c r="D51" s="1" t="s">
        <v>37</v>
      </c>
      <c r="E51" s="71" t="s">
        <v>38</v>
      </c>
      <c r="F51" s="52" t="s">
        <v>30</v>
      </c>
      <c r="G51" s="28">
        <v>160</v>
      </c>
      <c r="H51" s="29">
        <v>50</v>
      </c>
      <c r="I51" s="30">
        <v>70</v>
      </c>
    </row>
    <row r="52" spans="1:9" s="74" customFormat="1" ht="15.75" customHeight="1">
      <c r="A52" s="87"/>
      <c r="B52" s="2"/>
      <c r="C52" s="2" t="s">
        <v>25</v>
      </c>
      <c r="D52" s="1" t="s">
        <v>37</v>
      </c>
      <c r="E52" s="71" t="s">
        <v>38</v>
      </c>
      <c r="F52" s="52" t="s">
        <v>33</v>
      </c>
      <c r="G52" s="28">
        <f>1495+9-1-379</f>
        <v>1124</v>
      </c>
      <c r="H52" s="29">
        <f>2715-379</f>
        <v>2336</v>
      </c>
      <c r="I52" s="30">
        <f>734-169</f>
        <v>565</v>
      </c>
    </row>
    <row r="53" spans="1:9" s="74" customFormat="1" ht="15.75" customHeight="1">
      <c r="A53" s="87"/>
      <c r="B53" s="2"/>
      <c r="C53" s="2" t="s">
        <v>25</v>
      </c>
      <c r="D53" s="1" t="s">
        <v>37</v>
      </c>
      <c r="E53" s="71" t="s">
        <v>38</v>
      </c>
      <c r="F53" s="52" t="s">
        <v>36</v>
      </c>
      <c r="G53" s="28">
        <v>380</v>
      </c>
      <c r="H53" s="29">
        <v>570</v>
      </c>
      <c r="I53" s="30">
        <v>240</v>
      </c>
    </row>
    <row r="54" spans="1:9" s="74" customFormat="1" ht="15.75" customHeight="1">
      <c r="A54" s="87"/>
      <c r="B54" s="2"/>
      <c r="C54" s="2" t="s">
        <v>25</v>
      </c>
      <c r="D54" s="1" t="s">
        <v>37</v>
      </c>
      <c r="E54" s="71" t="s">
        <v>38</v>
      </c>
      <c r="F54" s="52" t="s">
        <v>45</v>
      </c>
      <c r="G54" s="28">
        <v>210</v>
      </c>
      <c r="H54" s="29">
        <v>0</v>
      </c>
      <c r="I54" s="30">
        <v>0</v>
      </c>
    </row>
    <row r="55" spans="1:9" s="72" customFormat="1" ht="32.25" customHeight="1">
      <c r="A55" s="87">
        <v>1</v>
      </c>
      <c r="B55" s="2"/>
      <c r="C55" s="2"/>
      <c r="D55" s="1" t="s">
        <v>46</v>
      </c>
      <c r="E55" s="72" t="s">
        <v>47</v>
      </c>
      <c r="F55" s="14" t="s">
        <v>46</v>
      </c>
      <c r="G55" s="15">
        <f t="shared" ref="G55:I55" si="10">G56+G68+G72</f>
        <v>20397</v>
      </c>
      <c r="H55" s="16">
        <f t="shared" si="10"/>
        <v>16662</v>
      </c>
      <c r="I55" s="17">
        <f t="shared" si="10"/>
        <v>5647</v>
      </c>
    </row>
    <row r="56" spans="1:9" s="73" customFormat="1" ht="17.100000000000001" customHeight="1">
      <c r="A56" s="87">
        <v>2</v>
      </c>
      <c r="B56" s="1"/>
      <c r="C56" s="2" t="s">
        <v>7</v>
      </c>
      <c r="D56" s="1" t="s">
        <v>46</v>
      </c>
      <c r="E56" s="72" t="s">
        <v>47</v>
      </c>
      <c r="F56" s="19" t="s">
        <v>8</v>
      </c>
      <c r="G56" s="20">
        <f>G57+G58+G61+G62+G66+G67</f>
        <v>6603</v>
      </c>
      <c r="H56" s="21">
        <f t="shared" ref="H56:I56" si="11">H57+H58+H61+H62+H66+H67</f>
        <v>0</v>
      </c>
      <c r="I56" s="22">
        <f t="shared" si="11"/>
        <v>0</v>
      </c>
    </row>
    <row r="57" spans="1:9" s="73" customFormat="1" ht="17.100000000000001" customHeight="1">
      <c r="A57" s="87"/>
      <c r="B57" s="1"/>
      <c r="C57" s="2" t="s">
        <v>7</v>
      </c>
      <c r="D57" s="1" t="s">
        <v>46</v>
      </c>
      <c r="E57" s="72" t="s">
        <v>47</v>
      </c>
      <c r="F57" s="24" t="s">
        <v>9</v>
      </c>
      <c r="G57" s="25">
        <v>892</v>
      </c>
      <c r="H57" s="21"/>
      <c r="I57" s="22"/>
    </row>
    <row r="58" spans="1:9" s="74" customFormat="1" ht="15.75" customHeight="1">
      <c r="A58" s="87">
        <v>3</v>
      </c>
      <c r="B58" s="1" t="s">
        <v>10</v>
      </c>
      <c r="C58" s="2" t="s">
        <v>7</v>
      </c>
      <c r="D58" s="1" t="s">
        <v>46</v>
      </c>
      <c r="E58" s="72" t="s">
        <v>47</v>
      </c>
      <c r="F58" s="24" t="s">
        <v>11</v>
      </c>
      <c r="G58" s="40">
        <f>G59+G60</f>
        <v>2895</v>
      </c>
      <c r="H58" s="63"/>
      <c r="I58" s="64"/>
    </row>
    <row r="59" spans="1:9" s="74" customFormat="1" ht="15.75" customHeight="1">
      <c r="A59" s="87"/>
      <c r="B59" s="1" t="s">
        <v>10</v>
      </c>
      <c r="C59" s="2" t="s">
        <v>7</v>
      </c>
      <c r="D59" s="1" t="s">
        <v>46</v>
      </c>
      <c r="E59" s="72" t="s">
        <v>47</v>
      </c>
      <c r="F59" s="35" t="s">
        <v>12</v>
      </c>
      <c r="G59" s="36">
        <v>2895</v>
      </c>
      <c r="H59" s="37"/>
      <c r="I59" s="38"/>
    </row>
    <row r="60" spans="1:9" s="74" customFormat="1" ht="15.75" customHeight="1">
      <c r="A60" s="87"/>
      <c r="B60" s="1" t="s">
        <v>10</v>
      </c>
      <c r="C60" s="2" t="s">
        <v>7</v>
      </c>
      <c r="D60" s="1" t="s">
        <v>46</v>
      </c>
      <c r="E60" s="72" t="s">
        <v>47</v>
      </c>
      <c r="F60" s="35" t="s">
        <v>13</v>
      </c>
      <c r="G60" s="28">
        <v>0</v>
      </c>
      <c r="H60" s="29"/>
      <c r="I60" s="30"/>
    </row>
    <row r="61" spans="1:9" s="74" customFormat="1" ht="15.75" customHeight="1">
      <c r="A61" s="87"/>
      <c r="B61" s="2"/>
      <c r="C61" s="2" t="s">
        <v>7</v>
      </c>
      <c r="D61" s="1" t="s">
        <v>46</v>
      </c>
      <c r="E61" s="72" t="s">
        <v>47</v>
      </c>
      <c r="F61" s="39" t="s">
        <v>14</v>
      </c>
      <c r="G61" s="65">
        <v>269</v>
      </c>
      <c r="H61" s="66"/>
      <c r="I61" s="67"/>
    </row>
    <row r="62" spans="1:9" s="74" customFormat="1" ht="15.75" customHeight="1">
      <c r="A62" s="87">
        <v>3</v>
      </c>
      <c r="B62" s="1" t="s">
        <v>15</v>
      </c>
      <c r="C62" s="2" t="s">
        <v>7</v>
      </c>
      <c r="D62" s="1" t="s">
        <v>46</v>
      </c>
      <c r="E62" s="72" t="s">
        <v>47</v>
      </c>
      <c r="F62" s="39" t="s">
        <v>16</v>
      </c>
      <c r="G62" s="40">
        <f>G63+G64+G65</f>
        <v>729</v>
      </c>
      <c r="H62" s="63"/>
      <c r="I62" s="64"/>
    </row>
    <row r="63" spans="1:9" s="74" customFormat="1" ht="15.75" customHeight="1">
      <c r="A63" s="87"/>
      <c r="B63" s="1" t="s">
        <v>15</v>
      </c>
      <c r="C63" s="2" t="s">
        <v>7</v>
      </c>
      <c r="D63" s="1" t="s">
        <v>46</v>
      </c>
      <c r="E63" s="72" t="s">
        <v>47</v>
      </c>
      <c r="F63" s="35" t="s">
        <v>12</v>
      </c>
      <c r="G63" s="28">
        <v>623</v>
      </c>
      <c r="H63" s="29"/>
      <c r="I63" s="30"/>
    </row>
    <row r="64" spans="1:9" s="74" customFormat="1" ht="15.75" customHeight="1">
      <c r="A64" s="87"/>
      <c r="B64" s="1" t="s">
        <v>15</v>
      </c>
      <c r="C64" s="2" t="s">
        <v>7</v>
      </c>
      <c r="D64" s="1" t="s">
        <v>46</v>
      </c>
      <c r="E64" s="72" t="s">
        <v>47</v>
      </c>
      <c r="F64" s="35" t="s">
        <v>13</v>
      </c>
      <c r="G64" s="28">
        <v>0</v>
      </c>
      <c r="H64" s="29"/>
      <c r="I64" s="30"/>
    </row>
    <row r="65" spans="1:9" s="74" customFormat="1" ht="28.5" customHeight="1">
      <c r="A65" s="87"/>
      <c r="B65" s="1" t="s">
        <v>15</v>
      </c>
      <c r="C65" s="2" t="s">
        <v>7</v>
      </c>
      <c r="D65" s="1" t="s">
        <v>46</v>
      </c>
      <c r="E65" s="72" t="s">
        <v>47</v>
      </c>
      <c r="F65" s="43" t="s">
        <v>17</v>
      </c>
      <c r="G65" s="42">
        <v>106</v>
      </c>
      <c r="H65" s="110"/>
      <c r="I65" s="111"/>
    </row>
    <row r="66" spans="1:9" s="74" customFormat="1" ht="28.5" customHeight="1">
      <c r="A66" s="87"/>
      <c r="B66" s="1"/>
      <c r="C66" s="2" t="s">
        <v>7</v>
      </c>
      <c r="D66" s="1" t="s">
        <v>46</v>
      </c>
      <c r="E66" s="72" t="s">
        <v>47</v>
      </c>
      <c r="F66" s="44" t="s">
        <v>18</v>
      </c>
      <c r="G66" s="65">
        <v>18</v>
      </c>
      <c r="H66" s="66"/>
      <c r="I66" s="67"/>
    </row>
    <row r="67" spans="1:9" s="74" customFormat="1" ht="22.5" customHeight="1">
      <c r="A67" s="87"/>
      <c r="B67" s="1"/>
      <c r="C67" s="2" t="s">
        <v>7</v>
      </c>
      <c r="D67" s="1" t="s">
        <v>46</v>
      </c>
      <c r="E67" s="72" t="s">
        <v>47</v>
      </c>
      <c r="F67" s="44" t="s">
        <v>19</v>
      </c>
      <c r="G67" s="20">
        <v>1800</v>
      </c>
      <c r="H67" s="63"/>
      <c r="I67" s="64"/>
    </row>
    <row r="68" spans="1:9" s="75" customFormat="1" ht="31.5" customHeight="1">
      <c r="A68" s="87">
        <v>2</v>
      </c>
      <c r="B68" s="2"/>
      <c r="C68" s="2" t="s">
        <v>20</v>
      </c>
      <c r="D68" s="1" t="s">
        <v>46</v>
      </c>
      <c r="E68" s="72" t="s">
        <v>47</v>
      </c>
      <c r="F68" s="48" t="s">
        <v>21</v>
      </c>
      <c r="G68" s="31">
        <f t="shared" ref="G68:I68" si="12">SUM(G69:G71)</f>
        <v>1572</v>
      </c>
      <c r="H68" s="32">
        <f t="shared" si="12"/>
        <v>833</v>
      </c>
      <c r="I68" s="33">
        <f t="shared" si="12"/>
        <v>0</v>
      </c>
    </row>
    <row r="69" spans="1:9" s="74" customFormat="1" ht="15.75" customHeight="1">
      <c r="A69" s="87"/>
      <c r="B69" s="2"/>
      <c r="C69" s="2" t="s">
        <v>20</v>
      </c>
      <c r="D69" s="1" t="s">
        <v>46</v>
      </c>
      <c r="E69" s="72" t="s">
        <v>47</v>
      </c>
      <c r="F69" s="76" t="s">
        <v>22</v>
      </c>
      <c r="G69" s="28">
        <v>1442</v>
      </c>
      <c r="H69" s="29">
        <v>794</v>
      </c>
      <c r="I69" s="30"/>
    </row>
    <row r="70" spans="1:9" s="74" customFormat="1" ht="15.75" customHeight="1">
      <c r="A70" s="87"/>
      <c r="B70" s="2"/>
      <c r="C70" s="2" t="s">
        <v>20</v>
      </c>
      <c r="D70" s="1" t="s">
        <v>46</v>
      </c>
      <c r="E70" s="72" t="s">
        <v>47</v>
      </c>
      <c r="F70" s="76" t="s">
        <v>48</v>
      </c>
      <c r="G70" s="28">
        <v>88</v>
      </c>
      <c r="H70" s="29">
        <v>39</v>
      </c>
      <c r="I70" s="30"/>
    </row>
    <row r="71" spans="1:9" s="74" customFormat="1" ht="15.75" customHeight="1">
      <c r="A71" s="87"/>
      <c r="B71" s="2"/>
      <c r="C71" s="2" t="s">
        <v>20</v>
      </c>
      <c r="D71" s="1" t="s">
        <v>46</v>
      </c>
      <c r="E71" s="72" t="s">
        <v>47</v>
      </c>
      <c r="F71" s="50" t="s">
        <v>24</v>
      </c>
      <c r="G71" s="28">
        <v>42</v>
      </c>
      <c r="H71" s="29">
        <v>0</v>
      </c>
      <c r="I71" s="30"/>
    </row>
    <row r="72" spans="1:9" s="73" customFormat="1" ht="16.5" customHeight="1">
      <c r="A72" s="87">
        <v>2</v>
      </c>
      <c r="B72" s="2"/>
      <c r="C72" s="2" t="s">
        <v>25</v>
      </c>
      <c r="D72" s="1" t="s">
        <v>46</v>
      </c>
      <c r="E72" s="77" t="s">
        <v>47</v>
      </c>
      <c r="F72" s="54" t="s">
        <v>26</v>
      </c>
      <c r="G72" s="20">
        <f t="shared" ref="G72:I72" si="13">SUM(G73:G80)</f>
        <v>12222</v>
      </c>
      <c r="H72" s="21">
        <f t="shared" si="13"/>
        <v>15829</v>
      </c>
      <c r="I72" s="22">
        <f t="shared" si="13"/>
        <v>5647</v>
      </c>
    </row>
    <row r="73" spans="1:9" s="79" customFormat="1" ht="15.75" customHeight="1">
      <c r="A73" s="87"/>
      <c r="B73" s="2"/>
      <c r="C73" s="2" t="s">
        <v>25</v>
      </c>
      <c r="D73" s="1" t="s">
        <v>46</v>
      </c>
      <c r="E73" s="78" t="s">
        <v>47</v>
      </c>
      <c r="F73" s="52" t="s">
        <v>49</v>
      </c>
      <c r="G73" s="28">
        <v>300</v>
      </c>
      <c r="H73" s="29">
        <v>300</v>
      </c>
      <c r="I73" s="30">
        <v>120</v>
      </c>
    </row>
    <row r="74" spans="1:9" s="79" customFormat="1" ht="15.75" customHeight="1">
      <c r="A74" s="87"/>
      <c r="B74" s="2"/>
      <c r="C74" s="2" t="s">
        <v>25</v>
      </c>
      <c r="D74" s="1" t="s">
        <v>46</v>
      </c>
      <c r="E74" s="78" t="s">
        <v>47</v>
      </c>
      <c r="F74" s="52" t="s">
        <v>50</v>
      </c>
      <c r="G74" s="28">
        <v>40</v>
      </c>
      <c r="H74" s="29">
        <v>80</v>
      </c>
      <c r="I74" s="30">
        <v>8</v>
      </c>
    </row>
    <row r="75" spans="1:9" s="79" customFormat="1" ht="15.75" customHeight="1">
      <c r="A75" s="87"/>
      <c r="B75" s="2"/>
      <c r="C75" s="2" t="s">
        <v>25</v>
      </c>
      <c r="D75" s="1" t="s">
        <v>46</v>
      </c>
      <c r="E75" s="78" t="s">
        <v>47</v>
      </c>
      <c r="F75" s="52" t="s">
        <v>51</v>
      </c>
      <c r="G75" s="28">
        <v>40</v>
      </c>
      <c r="H75" s="29">
        <v>80</v>
      </c>
      <c r="I75" s="30">
        <v>8</v>
      </c>
    </row>
    <row r="76" spans="1:9" s="79" customFormat="1" ht="15.75" customHeight="1">
      <c r="A76" s="87"/>
      <c r="B76" s="2"/>
      <c r="C76" s="2" t="s">
        <v>25</v>
      </c>
      <c r="D76" s="1" t="s">
        <v>46</v>
      </c>
      <c r="E76" s="78" t="s">
        <v>47</v>
      </c>
      <c r="F76" s="52" t="s">
        <v>27</v>
      </c>
      <c r="G76" s="28">
        <v>1280</v>
      </c>
      <c r="H76" s="29">
        <v>840</v>
      </c>
      <c r="I76" s="30">
        <v>8</v>
      </c>
    </row>
    <row r="77" spans="1:9" s="79" customFormat="1" ht="15.75" customHeight="1">
      <c r="A77" s="87"/>
      <c r="B77" s="2"/>
      <c r="C77" s="2" t="s">
        <v>25</v>
      </c>
      <c r="D77" s="1" t="s">
        <v>46</v>
      </c>
      <c r="E77" s="78" t="s">
        <v>47</v>
      </c>
      <c r="F77" s="52" t="s">
        <v>28</v>
      </c>
      <c r="G77" s="28">
        <v>80</v>
      </c>
      <c r="H77" s="29">
        <v>12</v>
      </c>
      <c r="I77" s="30"/>
    </row>
    <row r="78" spans="1:9" s="80" customFormat="1" ht="15.75" customHeight="1">
      <c r="A78" s="87"/>
      <c r="B78" s="2"/>
      <c r="C78" s="2" t="s">
        <v>25</v>
      </c>
      <c r="D78" s="1" t="s">
        <v>46</v>
      </c>
      <c r="E78" s="78" t="s">
        <v>47</v>
      </c>
      <c r="F78" s="52" t="s">
        <v>32</v>
      </c>
      <c r="G78" s="28">
        <v>4623</v>
      </c>
      <c r="H78" s="29">
        <v>6920</v>
      </c>
      <c r="I78" s="30">
        <v>2503</v>
      </c>
    </row>
    <row r="79" spans="1:9" s="80" customFormat="1" ht="15.75" customHeight="1">
      <c r="A79" s="87"/>
      <c r="B79" s="2"/>
      <c r="C79" s="2" t="s">
        <v>25</v>
      </c>
      <c r="D79" s="1" t="s">
        <v>46</v>
      </c>
      <c r="E79" s="78" t="s">
        <v>47</v>
      </c>
      <c r="F79" s="52" t="s">
        <v>33</v>
      </c>
      <c r="G79" s="28">
        <f>4623+40-4</f>
        <v>4659</v>
      </c>
      <c r="H79" s="29">
        <v>6757</v>
      </c>
      <c r="I79" s="30">
        <v>2600</v>
      </c>
    </row>
    <row r="80" spans="1:9" s="80" customFormat="1" ht="15.75" customHeight="1">
      <c r="A80" s="87"/>
      <c r="B80" s="2"/>
      <c r="C80" s="2" t="s">
        <v>25</v>
      </c>
      <c r="D80" s="1" t="s">
        <v>46</v>
      </c>
      <c r="E80" s="78" t="s">
        <v>47</v>
      </c>
      <c r="F80" s="52" t="s">
        <v>36</v>
      </c>
      <c r="G80" s="28">
        <v>1200</v>
      </c>
      <c r="H80" s="29">
        <v>840</v>
      </c>
      <c r="I80" s="30">
        <v>400</v>
      </c>
    </row>
    <row r="81" spans="1:9" s="81" customFormat="1" ht="27" customHeight="1">
      <c r="A81" s="87">
        <v>1</v>
      </c>
      <c r="B81" s="2"/>
      <c r="C81" s="2"/>
      <c r="D81" s="1" t="s">
        <v>52</v>
      </c>
      <c r="E81" s="81" t="s">
        <v>53</v>
      </c>
      <c r="F81" s="14" t="s">
        <v>52</v>
      </c>
      <c r="G81" s="15">
        <f t="shared" ref="G81:I81" si="14">G82+G99+G95</f>
        <v>26961</v>
      </c>
      <c r="H81" s="16">
        <f t="shared" si="14"/>
        <v>22123</v>
      </c>
      <c r="I81" s="17">
        <f t="shared" si="14"/>
        <v>7466</v>
      </c>
    </row>
    <row r="82" spans="1:9" s="82" customFormat="1" ht="17.100000000000001" customHeight="1">
      <c r="A82" s="87">
        <v>2</v>
      </c>
      <c r="B82" s="1"/>
      <c r="C82" s="2" t="s">
        <v>7</v>
      </c>
      <c r="D82" s="1" t="s">
        <v>52</v>
      </c>
      <c r="E82" s="81" t="s">
        <v>53</v>
      </c>
      <c r="F82" s="19" t="s">
        <v>8</v>
      </c>
      <c r="G82" s="20">
        <f>G83+G84+G87+G88+G92+G93+G94</f>
        <v>8554</v>
      </c>
      <c r="H82" s="21">
        <f t="shared" ref="H82:I82" si="15">H83+H84+H87+H88+H92+H93+H94</f>
        <v>0</v>
      </c>
      <c r="I82" s="22">
        <f t="shared" si="15"/>
        <v>0</v>
      </c>
    </row>
    <row r="83" spans="1:9" s="82" customFormat="1" ht="17.100000000000001" customHeight="1">
      <c r="A83" s="87"/>
      <c r="B83" s="1"/>
      <c r="C83" s="2" t="s">
        <v>7</v>
      </c>
      <c r="D83" s="1" t="s">
        <v>52</v>
      </c>
      <c r="E83" s="81" t="s">
        <v>53</v>
      </c>
      <c r="F83" s="24" t="s">
        <v>9</v>
      </c>
      <c r="G83" s="25">
        <v>1180</v>
      </c>
      <c r="H83" s="21"/>
      <c r="I83" s="22"/>
    </row>
    <row r="84" spans="1:9" s="83" customFormat="1" ht="15.75" customHeight="1">
      <c r="A84" s="87">
        <v>3</v>
      </c>
      <c r="B84" s="1" t="s">
        <v>10</v>
      </c>
      <c r="C84" s="2" t="s">
        <v>7</v>
      </c>
      <c r="D84" s="1" t="s">
        <v>52</v>
      </c>
      <c r="E84" s="81" t="s">
        <v>53</v>
      </c>
      <c r="F84" s="24" t="s">
        <v>11</v>
      </c>
      <c r="G84" s="40">
        <f>SUM(G85:G86)</f>
        <v>3690</v>
      </c>
      <c r="H84" s="63"/>
      <c r="I84" s="64"/>
    </row>
    <row r="85" spans="1:9" s="83" customFormat="1" ht="15.75" customHeight="1">
      <c r="A85" s="87"/>
      <c r="B85" s="1" t="s">
        <v>10</v>
      </c>
      <c r="C85" s="2" t="s">
        <v>7</v>
      </c>
      <c r="D85" s="1" t="s">
        <v>52</v>
      </c>
      <c r="E85" s="81" t="s">
        <v>53</v>
      </c>
      <c r="F85" s="35" t="s">
        <v>12</v>
      </c>
      <c r="G85" s="36">
        <v>3640</v>
      </c>
      <c r="H85" s="37"/>
      <c r="I85" s="38"/>
    </row>
    <row r="86" spans="1:9" s="83" customFormat="1" ht="15.75" customHeight="1">
      <c r="A86" s="87"/>
      <c r="B86" s="1" t="s">
        <v>10</v>
      </c>
      <c r="C86" s="2" t="s">
        <v>7</v>
      </c>
      <c r="D86" s="1" t="s">
        <v>52</v>
      </c>
      <c r="E86" s="81" t="s">
        <v>53</v>
      </c>
      <c r="F86" s="35" t="s">
        <v>13</v>
      </c>
      <c r="G86" s="36">
        <v>50</v>
      </c>
      <c r="H86" s="37"/>
      <c r="I86" s="38"/>
    </row>
    <row r="87" spans="1:9" s="83" customFormat="1" ht="15.75" customHeight="1">
      <c r="A87" s="87"/>
      <c r="B87" s="1"/>
      <c r="C87" s="2" t="s">
        <v>7</v>
      </c>
      <c r="D87" s="1" t="s">
        <v>52</v>
      </c>
      <c r="E87" s="81" t="s">
        <v>53</v>
      </c>
      <c r="F87" s="39" t="s">
        <v>14</v>
      </c>
      <c r="G87" s="65">
        <v>342</v>
      </c>
      <c r="H87" s="66"/>
      <c r="I87" s="67"/>
    </row>
    <row r="88" spans="1:9" s="83" customFormat="1" ht="15.75" customHeight="1">
      <c r="A88" s="87">
        <v>3</v>
      </c>
      <c r="B88" s="1" t="s">
        <v>15</v>
      </c>
      <c r="C88" s="2" t="s">
        <v>7</v>
      </c>
      <c r="D88" s="1" t="s">
        <v>52</v>
      </c>
      <c r="E88" s="81" t="s">
        <v>53</v>
      </c>
      <c r="F88" s="39" t="s">
        <v>16</v>
      </c>
      <c r="G88" s="40">
        <f>G89+G90+G91</f>
        <v>963</v>
      </c>
      <c r="H88" s="63"/>
      <c r="I88" s="64"/>
    </row>
    <row r="89" spans="1:9" s="83" customFormat="1" ht="15.75" customHeight="1">
      <c r="A89" s="87"/>
      <c r="B89" s="1" t="s">
        <v>15</v>
      </c>
      <c r="C89" s="2" t="s">
        <v>7</v>
      </c>
      <c r="D89" s="1" t="s">
        <v>52</v>
      </c>
      <c r="E89" s="81" t="s">
        <v>53</v>
      </c>
      <c r="F89" s="35" t="s">
        <v>12</v>
      </c>
      <c r="G89" s="28">
        <v>803</v>
      </c>
      <c r="H89" s="29"/>
      <c r="I89" s="30"/>
    </row>
    <row r="90" spans="1:9" s="83" customFormat="1" ht="15.75" customHeight="1">
      <c r="A90" s="87"/>
      <c r="B90" s="1" t="s">
        <v>15</v>
      </c>
      <c r="C90" s="2" t="s">
        <v>7</v>
      </c>
      <c r="D90" s="1" t="s">
        <v>52</v>
      </c>
      <c r="E90" s="81" t="s">
        <v>53</v>
      </c>
      <c r="F90" s="35" t="s">
        <v>13</v>
      </c>
      <c r="G90" s="42">
        <v>15</v>
      </c>
      <c r="H90" s="110"/>
      <c r="I90" s="111"/>
    </row>
    <row r="91" spans="1:9" s="83" customFormat="1" ht="30.75" customHeight="1">
      <c r="A91" s="87"/>
      <c r="B91" s="1" t="s">
        <v>15</v>
      </c>
      <c r="C91" s="2" t="s">
        <v>7</v>
      </c>
      <c r="D91" s="1" t="s">
        <v>52</v>
      </c>
      <c r="E91" s="81" t="s">
        <v>53</v>
      </c>
      <c r="F91" s="43" t="s">
        <v>17</v>
      </c>
      <c r="G91" s="42">
        <v>145</v>
      </c>
      <c r="H91" s="110"/>
      <c r="I91" s="111"/>
    </row>
    <row r="92" spans="1:9" s="83" customFormat="1" ht="30.75" customHeight="1">
      <c r="A92" s="87"/>
      <c r="B92" s="1"/>
      <c r="C92" s="2" t="s">
        <v>7</v>
      </c>
      <c r="D92" s="1" t="s">
        <v>52</v>
      </c>
      <c r="E92" s="81" t="s">
        <v>53</v>
      </c>
      <c r="F92" s="44" t="s">
        <v>18</v>
      </c>
      <c r="G92" s="65">
        <v>130</v>
      </c>
      <c r="H92" s="66"/>
      <c r="I92" s="67"/>
    </row>
    <row r="93" spans="1:9" s="83" customFormat="1" ht="31.5" customHeight="1">
      <c r="A93" s="87"/>
      <c r="B93" s="1"/>
      <c r="C93" s="2" t="s">
        <v>7</v>
      </c>
      <c r="D93" s="1" t="s">
        <v>52</v>
      </c>
      <c r="E93" s="81" t="s">
        <v>53</v>
      </c>
      <c r="F93" s="44" t="s">
        <v>54</v>
      </c>
      <c r="G93" s="65">
        <v>30</v>
      </c>
      <c r="H93" s="66"/>
      <c r="I93" s="67"/>
    </row>
    <row r="94" spans="1:9" s="83" customFormat="1" ht="22.5" customHeight="1">
      <c r="A94" s="87"/>
      <c r="B94" s="1"/>
      <c r="C94" s="2" t="s">
        <v>7</v>
      </c>
      <c r="D94" s="1" t="s">
        <v>52</v>
      </c>
      <c r="E94" s="81" t="s">
        <v>53</v>
      </c>
      <c r="F94" s="44" t="s">
        <v>19</v>
      </c>
      <c r="G94" s="20">
        <v>2219</v>
      </c>
      <c r="H94" s="63"/>
      <c r="I94" s="64"/>
    </row>
    <row r="95" spans="1:9" s="82" customFormat="1" ht="17.100000000000001" customHeight="1">
      <c r="A95" s="87">
        <v>2</v>
      </c>
      <c r="B95" s="2"/>
      <c r="C95" s="2" t="s">
        <v>40</v>
      </c>
      <c r="D95" s="1" t="s">
        <v>52</v>
      </c>
      <c r="E95" s="81" t="s">
        <v>53</v>
      </c>
      <c r="F95" s="19" t="s">
        <v>41</v>
      </c>
      <c r="G95" s="31">
        <f t="shared" ref="G95:I95" si="16">SUM(G96:G98)</f>
        <v>2249</v>
      </c>
      <c r="H95" s="32">
        <f t="shared" si="16"/>
        <v>1198</v>
      </c>
      <c r="I95" s="33">
        <f t="shared" si="16"/>
        <v>0</v>
      </c>
    </row>
    <row r="96" spans="1:9" s="79" customFormat="1" ht="15.75" customHeight="1">
      <c r="A96" s="87"/>
      <c r="B96" s="2"/>
      <c r="C96" s="2" t="s">
        <v>40</v>
      </c>
      <c r="D96" s="1" t="s">
        <v>52</v>
      </c>
      <c r="E96" s="81" t="s">
        <v>53</v>
      </c>
      <c r="F96" s="84" t="s">
        <v>42</v>
      </c>
      <c r="G96" s="28">
        <v>2084</v>
      </c>
      <c r="H96" s="29">
        <v>1148</v>
      </c>
      <c r="I96" s="30"/>
    </row>
    <row r="97" spans="1:9" s="79" customFormat="1" ht="15.75" customHeight="1">
      <c r="A97" s="87"/>
      <c r="B97" s="2"/>
      <c r="C97" s="2" t="s">
        <v>40</v>
      </c>
      <c r="D97" s="1" t="s">
        <v>52</v>
      </c>
      <c r="E97" s="81" t="s">
        <v>53</v>
      </c>
      <c r="F97" s="84" t="s">
        <v>23</v>
      </c>
      <c r="G97" s="28">
        <v>112</v>
      </c>
      <c r="H97" s="29">
        <v>50</v>
      </c>
      <c r="I97" s="30"/>
    </row>
    <row r="98" spans="1:9" s="79" customFormat="1" ht="32.25" customHeight="1">
      <c r="A98" s="87"/>
      <c r="B98" s="2"/>
      <c r="C98" s="2" t="s">
        <v>40</v>
      </c>
      <c r="D98" s="1" t="s">
        <v>52</v>
      </c>
      <c r="E98" s="81" t="s">
        <v>53</v>
      </c>
      <c r="F98" s="50" t="s">
        <v>24</v>
      </c>
      <c r="G98" s="28">
        <v>53</v>
      </c>
      <c r="H98" s="29">
        <v>0</v>
      </c>
      <c r="I98" s="30"/>
    </row>
    <row r="99" spans="1:9" s="82" customFormat="1" ht="16.5" customHeight="1">
      <c r="A99" s="87">
        <v>2</v>
      </c>
      <c r="B99" s="2"/>
      <c r="C99" s="2" t="s">
        <v>25</v>
      </c>
      <c r="D99" s="1" t="s">
        <v>52</v>
      </c>
      <c r="E99" s="85" t="s">
        <v>53</v>
      </c>
      <c r="F99" s="54" t="s">
        <v>26</v>
      </c>
      <c r="G99" s="20">
        <f t="shared" ref="G99:I99" si="17">SUM(G100:G112)</f>
        <v>16158</v>
      </c>
      <c r="H99" s="21">
        <f t="shared" si="17"/>
        <v>20925</v>
      </c>
      <c r="I99" s="22">
        <f t="shared" si="17"/>
        <v>7466</v>
      </c>
    </row>
    <row r="100" spans="1:9" s="79" customFormat="1" ht="15.75" customHeight="1">
      <c r="A100" s="87"/>
      <c r="B100" s="2"/>
      <c r="C100" s="2" t="s">
        <v>25</v>
      </c>
      <c r="D100" s="1" t="s">
        <v>52</v>
      </c>
      <c r="E100" s="86" t="s">
        <v>53</v>
      </c>
      <c r="F100" s="52" t="s">
        <v>43</v>
      </c>
      <c r="G100" s="28">
        <v>423</v>
      </c>
      <c r="H100" s="29">
        <v>1327</v>
      </c>
      <c r="I100" s="30">
        <v>0</v>
      </c>
    </row>
    <row r="101" spans="1:9" s="79" customFormat="1" ht="15.75" customHeight="1">
      <c r="A101" s="87"/>
      <c r="B101" s="2"/>
      <c r="C101" s="2" t="s">
        <v>25</v>
      </c>
      <c r="D101" s="1" t="s">
        <v>52</v>
      </c>
      <c r="E101" s="86" t="s">
        <v>53</v>
      </c>
      <c r="F101" s="52" t="s">
        <v>55</v>
      </c>
      <c r="G101" s="28">
        <v>1278</v>
      </c>
      <c r="H101" s="29">
        <v>561</v>
      </c>
      <c r="I101" s="30">
        <v>0</v>
      </c>
    </row>
    <row r="102" spans="1:9" s="79" customFormat="1" ht="15.75" customHeight="1">
      <c r="A102" s="87"/>
      <c r="B102" s="2"/>
      <c r="C102" s="2" t="s">
        <v>25</v>
      </c>
      <c r="D102" s="1" t="s">
        <v>52</v>
      </c>
      <c r="E102" s="86" t="s">
        <v>53</v>
      </c>
      <c r="F102" s="52" t="s">
        <v>49</v>
      </c>
      <c r="G102" s="28">
        <v>282</v>
      </c>
      <c r="H102" s="29">
        <v>226</v>
      </c>
      <c r="I102" s="30">
        <v>206</v>
      </c>
    </row>
    <row r="103" spans="1:9" s="79" customFormat="1" ht="15.75" customHeight="1">
      <c r="A103" s="87"/>
      <c r="B103" s="2"/>
      <c r="C103" s="2" t="s">
        <v>25</v>
      </c>
      <c r="D103" s="1" t="s">
        <v>52</v>
      </c>
      <c r="E103" s="86" t="s">
        <v>53</v>
      </c>
      <c r="F103" s="52" t="s">
        <v>50</v>
      </c>
      <c r="G103" s="28">
        <v>750</v>
      </c>
      <c r="H103" s="29">
        <v>607</v>
      </c>
      <c r="I103" s="30">
        <v>0</v>
      </c>
    </row>
    <row r="104" spans="1:9" s="79" customFormat="1" ht="15.75" customHeight="1">
      <c r="A104" s="87"/>
      <c r="B104" s="2"/>
      <c r="C104" s="2" t="s">
        <v>25</v>
      </c>
      <c r="D104" s="1" t="s">
        <v>52</v>
      </c>
      <c r="E104" s="86" t="s">
        <v>53</v>
      </c>
      <c r="F104" s="52" t="s">
        <v>51</v>
      </c>
      <c r="G104" s="28">
        <v>650</v>
      </c>
      <c r="H104" s="29">
        <v>830</v>
      </c>
      <c r="I104" s="30">
        <v>0</v>
      </c>
    </row>
    <row r="105" spans="1:9" s="79" customFormat="1" ht="15.75" customHeight="1">
      <c r="A105" s="87"/>
      <c r="B105" s="2"/>
      <c r="C105" s="2" t="s">
        <v>25</v>
      </c>
      <c r="D105" s="1" t="s">
        <v>52</v>
      </c>
      <c r="E105" s="86" t="s">
        <v>53</v>
      </c>
      <c r="F105" s="52" t="s">
        <v>29</v>
      </c>
      <c r="G105" s="28">
        <v>939</v>
      </c>
      <c r="H105" s="29">
        <v>1888</v>
      </c>
      <c r="I105" s="30">
        <v>755</v>
      </c>
    </row>
    <row r="106" spans="1:9" s="79" customFormat="1" ht="15.75" customHeight="1">
      <c r="A106" s="87"/>
      <c r="B106" s="2"/>
      <c r="C106" s="2" t="s">
        <v>25</v>
      </c>
      <c r="D106" s="1" t="s">
        <v>52</v>
      </c>
      <c r="E106" s="86" t="s">
        <v>53</v>
      </c>
      <c r="F106" s="52" t="s">
        <v>44</v>
      </c>
      <c r="G106" s="28">
        <v>1138</v>
      </c>
      <c r="H106" s="29">
        <v>309</v>
      </c>
      <c r="I106" s="30">
        <v>76</v>
      </c>
    </row>
    <row r="107" spans="1:9" s="79" customFormat="1" ht="15.75" customHeight="1">
      <c r="A107" s="87"/>
      <c r="B107" s="2"/>
      <c r="C107" s="2" t="s">
        <v>25</v>
      </c>
      <c r="D107" s="1" t="s">
        <v>52</v>
      </c>
      <c r="E107" s="86" t="s">
        <v>53</v>
      </c>
      <c r="F107" s="52" t="s">
        <v>56</v>
      </c>
      <c r="G107" s="28">
        <v>473</v>
      </c>
      <c r="H107" s="29">
        <v>174</v>
      </c>
      <c r="I107" s="30">
        <v>40</v>
      </c>
    </row>
    <row r="108" spans="1:9" s="79" customFormat="1" ht="15.75" customHeight="1">
      <c r="A108" s="87"/>
      <c r="B108" s="2"/>
      <c r="C108" s="2" t="s">
        <v>25</v>
      </c>
      <c r="D108" s="1" t="s">
        <v>52</v>
      </c>
      <c r="E108" s="86" t="s">
        <v>53</v>
      </c>
      <c r="F108" s="84" t="s">
        <v>30</v>
      </c>
      <c r="G108" s="28">
        <v>1260</v>
      </c>
      <c r="H108" s="29">
        <v>1642</v>
      </c>
      <c r="I108" s="30">
        <v>132</v>
      </c>
    </row>
    <row r="109" spans="1:9" s="79" customFormat="1" ht="15.75" customHeight="1">
      <c r="A109" s="87"/>
      <c r="B109" s="2"/>
      <c r="C109" s="2" t="s">
        <v>25</v>
      </c>
      <c r="D109" s="1" t="s">
        <v>52</v>
      </c>
      <c r="E109" s="86" t="s">
        <v>53</v>
      </c>
      <c r="F109" s="84" t="s">
        <v>31</v>
      </c>
      <c r="G109" s="28">
        <v>548</v>
      </c>
      <c r="H109" s="29">
        <v>246</v>
      </c>
      <c r="I109" s="30">
        <v>18</v>
      </c>
    </row>
    <row r="110" spans="1:9" s="79" customFormat="1" ht="15.75" customHeight="1">
      <c r="A110" s="87"/>
      <c r="B110" s="2"/>
      <c r="C110" s="2" t="s">
        <v>25</v>
      </c>
      <c r="D110" s="1" t="s">
        <v>52</v>
      </c>
      <c r="E110" s="86" t="s">
        <v>53</v>
      </c>
      <c r="F110" s="84" t="s">
        <v>32</v>
      </c>
      <c r="G110" s="28">
        <v>2885</v>
      </c>
      <c r="H110" s="29">
        <v>3922</v>
      </c>
      <c r="I110" s="30">
        <v>951</v>
      </c>
    </row>
    <row r="111" spans="1:9" s="79" customFormat="1" ht="15.75" customHeight="1">
      <c r="A111" s="87"/>
      <c r="B111" s="2"/>
      <c r="C111" s="2" t="s">
        <v>25</v>
      </c>
      <c r="D111" s="1" t="s">
        <v>52</v>
      </c>
      <c r="E111" s="86" t="s">
        <v>53</v>
      </c>
      <c r="F111" s="84" t="s">
        <v>33</v>
      </c>
      <c r="G111" s="28">
        <f>4174+53-4</f>
        <v>4223</v>
      </c>
      <c r="H111" s="29">
        <v>7530</v>
      </c>
      <c r="I111" s="30">
        <v>4611</v>
      </c>
    </row>
    <row r="112" spans="1:9" s="79" customFormat="1" ht="15.75" customHeight="1">
      <c r="A112" s="87"/>
      <c r="B112" s="2"/>
      <c r="C112" s="2" t="s">
        <v>25</v>
      </c>
      <c r="D112" s="1" t="s">
        <v>52</v>
      </c>
      <c r="E112" s="86" t="s">
        <v>53</v>
      </c>
      <c r="F112" s="84" t="s">
        <v>36</v>
      </c>
      <c r="G112" s="28">
        <v>1309</v>
      </c>
      <c r="H112" s="29">
        <v>1663</v>
      </c>
      <c r="I112" s="30">
        <v>677</v>
      </c>
    </row>
    <row r="113" spans="1:9" s="3" customFormat="1" ht="27" customHeight="1">
      <c r="A113" s="87">
        <v>1</v>
      </c>
      <c r="B113" s="2"/>
      <c r="C113" s="2"/>
      <c r="D113" s="1" t="s">
        <v>57</v>
      </c>
      <c r="E113" s="3" t="s">
        <v>58</v>
      </c>
      <c r="F113" s="14" t="s">
        <v>57</v>
      </c>
      <c r="G113" s="15">
        <f t="shared" ref="G113:I113" si="18">G126+G114+G130</f>
        <v>11558</v>
      </c>
      <c r="H113" s="16">
        <f t="shared" si="18"/>
        <v>9626</v>
      </c>
      <c r="I113" s="17">
        <f t="shared" si="18"/>
        <v>3251</v>
      </c>
    </row>
    <row r="114" spans="1:9" s="88" customFormat="1" ht="17.100000000000001" customHeight="1">
      <c r="A114" s="87">
        <v>2</v>
      </c>
      <c r="B114" s="1"/>
      <c r="C114" s="2" t="s">
        <v>7</v>
      </c>
      <c r="D114" s="1" t="s">
        <v>57</v>
      </c>
      <c r="E114" s="3" t="s">
        <v>58</v>
      </c>
      <c r="F114" s="19" t="s">
        <v>8</v>
      </c>
      <c r="G114" s="20">
        <f>G115+G116+G119+G120+G124+G125</f>
        <v>3553</v>
      </c>
      <c r="H114" s="21">
        <f t="shared" ref="H114:I114" si="19">H115+H116+H119+H120+H124+H125</f>
        <v>0</v>
      </c>
      <c r="I114" s="22">
        <f t="shared" si="19"/>
        <v>0</v>
      </c>
    </row>
    <row r="115" spans="1:9" s="88" customFormat="1" ht="17.100000000000001" customHeight="1">
      <c r="A115" s="87"/>
      <c r="B115" s="1"/>
      <c r="C115" s="2" t="s">
        <v>7</v>
      </c>
      <c r="D115" s="1" t="s">
        <v>57</v>
      </c>
      <c r="E115" s="3" t="s">
        <v>58</v>
      </c>
      <c r="F115" s="24" t="s">
        <v>9</v>
      </c>
      <c r="G115" s="89">
        <v>513</v>
      </c>
      <c r="H115" s="32"/>
      <c r="I115" s="33"/>
    </row>
    <row r="116" spans="1:9" s="79" customFormat="1" ht="15.75" customHeight="1">
      <c r="A116" s="87">
        <v>3</v>
      </c>
      <c r="B116" s="1" t="s">
        <v>10</v>
      </c>
      <c r="C116" s="2" t="s">
        <v>7</v>
      </c>
      <c r="D116" s="1" t="s">
        <v>57</v>
      </c>
      <c r="E116" s="3" t="s">
        <v>58</v>
      </c>
      <c r="F116" s="24" t="s">
        <v>11</v>
      </c>
      <c r="G116" s="40">
        <f>G117+G118</f>
        <v>1652</v>
      </c>
      <c r="H116" s="63"/>
      <c r="I116" s="64"/>
    </row>
    <row r="117" spans="1:9" s="83" customFormat="1" ht="15.75" customHeight="1">
      <c r="A117" s="87"/>
      <c r="B117" s="1" t="s">
        <v>10</v>
      </c>
      <c r="C117" s="2" t="s">
        <v>7</v>
      </c>
      <c r="D117" s="1" t="s">
        <v>57</v>
      </c>
      <c r="E117" s="3" t="s">
        <v>58</v>
      </c>
      <c r="F117" s="35" t="s">
        <v>12</v>
      </c>
      <c r="G117" s="36">
        <v>1652</v>
      </c>
      <c r="H117" s="37"/>
      <c r="I117" s="38"/>
    </row>
    <row r="118" spans="1:9" s="83" customFormat="1" ht="15.75" customHeight="1">
      <c r="A118" s="87"/>
      <c r="B118" s="1" t="s">
        <v>10</v>
      </c>
      <c r="C118" s="2" t="s">
        <v>7</v>
      </c>
      <c r="D118" s="1" t="s">
        <v>57</v>
      </c>
      <c r="E118" s="3" t="s">
        <v>58</v>
      </c>
      <c r="F118" s="35" t="s">
        <v>13</v>
      </c>
      <c r="G118" s="31"/>
      <c r="H118" s="32"/>
      <c r="I118" s="33"/>
    </row>
    <row r="119" spans="1:9" s="79" customFormat="1" ht="15.75" customHeight="1">
      <c r="A119" s="87"/>
      <c r="B119" s="1"/>
      <c r="C119" s="2" t="s">
        <v>7</v>
      </c>
      <c r="D119" s="1" t="s">
        <v>57</v>
      </c>
      <c r="E119" s="3" t="s">
        <v>58</v>
      </c>
      <c r="F119" s="39" t="s">
        <v>14</v>
      </c>
      <c r="G119" s="31">
        <v>153</v>
      </c>
      <c r="H119" s="32"/>
      <c r="I119" s="33"/>
    </row>
    <row r="120" spans="1:9" s="79" customFormat="1" ht="15.75" customHeight="1">
      <c r="A120" s="87">
        <v>3</v>
      </c>
      <c r="B120" s="1" t="s">
        <v>15</v>
      </c>
      <c r="C120" s="2" t="s">
        <v>7</v>
      </c>
      <c r="D120" s="1" t="s">
        <v>57</v>
      </c>
      <c r="E120" s="3" t="s">
        <v>58</v>
      </c>
      <c r="F120" s="39" t="s">
        <v>16</v>
      </c>
      <c r="G120" s="40">
        <f>SUM(G121:G123)</f>
        <v>446</v>
      </c>
      <c r="H120" s="63"/>
      <c r="I120" s="64"/>
    </row>
    <row r="121" spans="1:9" s="83" customFormat="1" ht="15.75" customHeight="1">
      <c r="A121" s="87"/>
      <c r="B121" s="1" t="s">
        <v>15</v>
      </c>
      <c r="C121" s="2" t="s">
        <v>7</v>
      </c>
      <c r="D121" s="1" t="s">
        <v>57</v>
      </c>
      <c r="E121" s="3" t="s">
        <v>58</v>
      </c>
      <c r="F121" s="35" t="s">
        <v>12</v>
      </c>
      <c r="G121" s="28">
        <v>446</v>
      </c>
      <c r="H121" s="29"/>
      <c r="I121" s="30"/>
    </row>
    <row r="122" spans="1:9" s="83" customFormat="1" ht="15.75" customHeight="1">
      <c r="A122" s="87"/>
      <c r="B122" s="1" t="s">
        <v>15</v>
      </c>
      <c r="C122" s="2" t="s">
        <v>7</v>
      </c>
      <c r="D122" s="1" t="s">
        <v>57</v>
      </c>
      <c r="E122" s="3" t="s">
        <v>58</v>
      </c>
      <c r="F122" s="35" t="s">
        <v>13</v>
      </c>
      <c r="G122" s="31"/>
      <c r="H122" s="32"/>
      <c r="I122" s="33"/>
    </row>
    <row r="123" spans="1:9" s="83" customFormat="1" ht="28.5" customHeight="1">
      <c r="A123" s="87"/>
      <c r="B123" s="1" t="s">
        <v>15</v>
      </c>
      <c r="C123" s="2" t="s">
        <v>7</v>
      </c>
      <c r="D123" s="1" t="s">
        <v>57</v>
      </c>
      <c r="E123" s="3" t="s">
        <v>58</v>
      </c>
      <c r="F123" s="43" t="s">
        <v>17</v>
      </c>
      <c r="G123" s="31"/>
      <c r="H123" s="32"/>
      <c r="I123" s="33"/>
    </row>
    <row r="124" spans="1:9" s="79" customFormat="1" ht="30.75" customHeight="1">
      <c r="A124" s="87"/>
      <c r="B124" s="1"/>
      <c r="C124" s="2" t="s">
        <v>7</v>
      </c>
      <c r="D124" s="1" t="s">
        <v>57</v>
      </c>
      <c r="E124" s="3" t="s">
        <v>58</v>
      </c>
      <c r="F124" s="44" t="s">
        <v>18</v>
      </c>
      <c r="G124" s="31">
        <v>25</v>
      </c>
      <c r="H124" s="32"/>
      <c r="I124" s="33"/>
    </row>
    <row r="125" spans="1:9" s="79" customFormat="1" ht="33.75" customHeight="1">
      <c r="A125" s="87"/>
      <c r="B125" s="1"/>
      <c r="C125" s="2" t="s">
        <v>7</v>
      </c>
      <c r="D125" s="1" t="s">
        <v>57</v>
      </c>
      <c r="E125" s="3" t="s">
        <v>58</v>
      </c>
      <c r="F125" s="44" t="s">
        <v>19</v>
      </c>
      <c r="G125" s="31">
        <v>764</v>
      </c>
      <c r="H125" s="32"/>
      <c r="I125" s="33"/>
    </row>
    <row r="126" spans="1:9" s="82" customFormat="1" ht="28.5" customHeight="1">
      <c r="A126" s="87">
        <v>2</v>
      </c>
      <c r="B126" s="2"/>
      <c r="C126" s="2" t="s">
        <v>20</v>
      </c>
      <c r="D126" s="1" t="s">
        <v>57</v>
      </c>
      <c r="E126" s="3" t="s">
        <v>58</v>
      </c>
      <c r="F126" s="48" t="s">
        <v>21</v>
      </c>
      <c r="G126" s="31">
        <f t="shared" ref="G126:I126" si="20">SUM(G127:G129)</f>
        <v>970</v>
      </c>
      <c r="H126" s="32">
        <f t="shared" si="20"/>
        <v>515</v>
      </c>
      <c r="I126" s="33">
        <f t="shared" si="20"/>
        <v>0</v>
      </c>
    </row>
    <row r="127" spans="1:9" s="79" customFormat="1" ht="15.75" customHeight="1">
      <c r="A127" s="87"/>
      <c r="B127" s="2"/>
      <c r="C127" s="2" t="s">
        <v>20</v>
      </c>
      <c r="D127" s="1" t="s">
        <v>57</v>
      </c>
      <c r="E127" s="3" t="s">
        <v>58</v>
      </c>
      <c r="F127" s="52" t="s">
        <v>22</v>
      </c>
      <c r="G127" s="90">
        <v>903</v>
      </c>
      <c r="H127" s="91">
        <v>497</v>
      </c>
      <c r="I127" s="51"/>
    </row>
    <row r="128" spans="1:9" s="79" customFormat="1" ht="15.75" customHeight="1">
      <c r="A128" s="87"/>
      <c r="B128" s="2"/>
      <c r="C128" s="2" t="s">
        <v>20</v>
      </c>
      <c r="D128" s="1" t="s">
        <v>57</v>
      </c>
      <c r="E128" s="3" t="s">
        <v>58</v>
      </c>
      <c r="F128" s="76" t="s">
        <v>48</v>
      </c>
      <c r="G128" s="90">
        <v>41</v>
      </c>
      <c r="H128" s="91">
        <v>18</v>
      </c>
      <c r="I128" s="51"/>
    </row>
    <row r="129" spans="1:9" s="79" customFormat="1" ht="28.5" customHeight="1">
      <c r="A129" s="87"/>
      <c r="B129" s="2"/>
      <c r="C129" s="2" t="s">
        <v>20</v>
      </c>
      <c r="D129" s="1" t="s">
        <v>57</v>
      </c>
      <c r="E129" s="3" t="s">
        <v>58</v>
      </c>
      <c r="F129" s="50" t="s">
        <v>24</v>
      </c>
      <c r="G129" s="90">
        <v>26</v>
      </c>
      <c r="H129" s="91">
        <v>0</v>
      </c>
      <c r="I129" s="51"/>
    </row>
    <row r="130" spans="1:9" s="88" customFormat="1" ht="17.100000000000001" customHeight="1">
      <c r="A130" s="87">
        <v>2</v>
      </c>
      <c r="B130" s="2"/>
      <c r="C130" s="2" t="s">
        <v>25</v>
      </c>
      <c r="D130" s="1" t="s">
        <v>57</v>
      </c>
      <c r="E130" s="53" t="s">
        <v>58</v>
      </c>
      <c r="F130" s="54" t="s">
        <v>26</v>
      </c>
      <c r="G130" s="31">
        <f t="shared" ref="G130:I130" si="21">SUM(G131:G137)</f>
        <v>7035</v>
      </c>
      <c r="H130" s="32">
        <f t="shared" si="21"/>
        <v>9111</v>
      </c>
      <c r="I130" s="33">
        <f t="shared" si="21"/>
        <v>3251</v>
      </c>
    </row>
    <row r="131" spans="1:9" s="79" customFormat="1" ht="15.75" customHeight="1">
      <c r="A131" s="87"/>
      <c r="B131" s="2"/>
      <c r="C131" s="2" t="s">
        <v>25</v>
      </c>
      <c r="D131" s="1" t="s">
        <v>57</v>
      </c>
      <c r="E131" s="56" t="s">
        <v>58</v>
      </c>
      <c r="F131" s="52" t="s">
        <v>43</v>
      </c>
      <c r="G131" s="28">
        <v>980</v>
      </c>
      <c r="H131" s="29">
        <v>250</v>
      </c>
      <c r="I131" s="30">
        <v>70</v>
      </c>
    </row>
    <row r="132" spans="1:9" s="79" customFormat="1" ht="15.75" customHeight="1">
      <c r="A132" s="87"/>
      <c r="B132" s="2"/>
      <c r="C132" s="2" t="s">
        <v>25</v>
      </c>
      <c r="D132" s="1" t="s">
        <v>57</v>
      </c>
      <c r="E132" s="56" t="s">
        <v>58</v>
      </c>
      <c r="F132" s="52" t="s">
        <v>55</v>
      </c>
      <c r="G132" s="28">
        <v>220</v>
      </c>
      <c r="H132" s="29">
        <v>110</v>
      </c>
      <c r="I132" s="30">
        <v>20</v>
      </c>
    </row>
    <row r="133" spans="1:9" s="79" customFormat="1" ht="15.75" customHeight="1">
      <c r="A133" s="87"/>
      <c r="B133" s="2"/>
      <c r="C133" s="2" t="s">
        <v>25</v>
      </c>
      <c r="D133" s="1" t="s">
        <v>57</v>
      </c>
      <c r="E133" s="56" t="s">
        <v>58</v>
      </c>
      <c r="F133" s="52" t="s">
        <v>27</v>
      </c>
      <c r="G133" s="28">
        <v>620</v>
      </c>
      <c r="H133" s="29">
        <v>500</v>
      </c>
      <c r="I133" s="30">
        <v>220</v>
      </c>
    </row>
    <row r="134" spans="1:9" s="79" customFormat="1" ht="15.75" customHeight="1">
      <c r="A134" s="87"/>
      <c r="B134" s="2"/>
      <c r="C134" s="2" t="s">
        <v>25</v>
      </c>
      <c r="D134" s="1" t="s">
        <v>57</v>
      </c>
      <c r="E134" s="56" t="s">
        <v>58</v>
      </c>
      <c r="F134" s="52" t="s">
        <v>28</v>
      </c>
      <c r="G134" s="28">
        <v>120</v>
      </c>
      <c r="H134" s="29">
        <v>30</v>
      </c>
      <c r="I134" s="30">
        <v>50</v>
      </c>
    </row>
    <row r="135" spans="1:9" s="79" customFormat="1" ht="15.75" customHeight="1">
      <c r="A135" s="87"/>
      <c r="B135" s="2"/>
      <c r="C135" s="2" t="s">
        <v>25</v>
      </c>
      <c r="D135" s="1" t="s">
        <v>57</v>
      </c>
      <c r="E135" s="56" t="s">
        <v>58</v>
      </c>
      <c r="F135" s="52" t="s">
        <v>32</v>
      </c>
      <c r="G135" s="28">
        <v>1200</v>
      </c>
      <c r="H135" s="29">
        <v>2301</v>
      </c>
      <c r="I135" s="30">
        <v>550</v>
      </c>
    </row>
    <row r="136" spans="1:9" s="79" customFormat="1" ht="15.75" customHeight="1">
      <c r="A136" s="87"/>
      <c r="B136" s="2"/>
      <c r="C136" s="2" t="s">
        <v>25</v>
      </c>
      <c r="D136" s="1" t="s">
        <v>57</v>
      </c>
      <c r="E136" s="56" t="s">
        <v>58</v>
      </c>
      <c r="F136" s="52" t="s">
        <v>33</v>
      </c>
      <c r="G136" s="28">
        <f>2978+23-2</f>
        <v>2999</v>
      </c>
      <c r="H136" s="29">
        <v>4820</v>
      </c>
      <c r="I136" s="30">
        <v>1711</v>
      </c>
    </row>
    <row r="137" spans="1:9" s="79" customFormat="1" ht="15.75" customHeight="1">
      <c r="A137" s="87"/>
      <c r="B137" s="2"/>
      <c r="C137" s="2" t="s">
        <v>25</v>
      </c>
      <c r="D137" s="1" t="s">
        <v>57</v>
      </c>
      <c r="E137" s="56" t="s">
        <v>58</v>
      </c>
      <c r="F137" s="52" t="s">
        <v>36</v>
      </c>
      <c r="G137" s="28">
        <v>896</v>
      </c>
      <c r="H137" s="29">
        <v>1100</v>
      </c>
      <c r="I137" s="30">
        <v>630</v>
      </c>
    </row>
    <row r="138" spans="1:9" s="3" customFormat="1" ht="30" customHeight="1">
      <c r="A138" s="87">
        <v>1</v>
      </c>
      <c r="B138" s="2"/>
      <c r="C138" s="2"/>
      <c r="D138" s="1" t="s">
        <v>59</v>
      </c>
      <c r="E138" s="3" t="s">
        <v>60</v>
      </c>
      <c r="F138" s="14" t="s">
        <v>59</v>
      </c>
      <c r="G138" s="15">
        <f t="shared" ref="G138:H138" si="22">G139+G152+G156+G160</f>
        <v>97805</v>
      </c>
      <c r="H138" s="16">
        <f t="shared" si="22"/>
        <v>81392</v>
      </c>
      <c r="I138" s="17">
        <f>I139+I152+I156+I160</f>
        <v>27418</v>
      </c>
    </row>
    <row r="139" spans="1:9" s="92" customFormat="1" ht="17.100000000000001" customHeight="1">
      <c r="A139" s="87">
        <v>2</v>
      </c>
      <c r="B139" s="1"/>
      <c r="C139" s="2" t="s">
        <v>7</v>
      </c>
      <c r="D139" s="1" t="s">
        <v>59</v>
      </c>
      <c r="E139" s="3" t="s">
        <v>60</v>
      </c>
      <c r="F139" s="19" t="s">
        <v>8</v>
      </c>
      <c r="G139" s="20">
        <f>G140+G141+G144+G145+G149+G150+G151</f>
        <v>30088</v>
      </c>
      <c r="H139" s="21">
        <f t="shared" ref="H139:I139" si="23">H140+H141+H144+H145+H149+H150+H151</f>
        <v>0</v>
      </c>
      <c r="I139" s="22">
        <f t="shared" si="23"/>
        <v>0</v>
      </c>
    </row>
    <row r="140" spans="1:9" s="92" customFormat="1" ht="17.100000000000001" customHeight="1">
      <c r="A140" s="87"/>
      <c r="B140" s="1"/>
      <c r="C140" s="2" t="s">
        <v>7</v>
      </c>
      <c r="D140" s="1" t="s">
        <v>59</v>
      </c>
      <c r="E140" s="3" t="s">
        <v>60</v>
      </c>
      <c r="F140" s="24" t="s">
        <v>9</v>
      </c>
      <c r="G140" s="89">
        <v>4331</v>
      </c>
      <c r="H140" s="68"/>
      <c r="I140" s="69"/>
    </row>
    <row r="141" spans="1:9" s="79" customFormat="1" ht="15.75" customHeight="1">
      <c r="A141" s="87">
        <v>3</v>
      </c>
      <c r="B141" s="1" t="s">
        <v>10</v>
      </c>
      <c r="C141" s="2" t="s">
        <v>7</v>
      </c>
      <c r="D141" s="1" t="s">
        <v>59</v>
      </c>
      <c r="E141" s="3" t="s">
        <v>60</v>
      </c>
      <c r="F141" s="24" t="s">
        <v>11</v>
      </c>
      <c r="G141" s="40">
        <f>G142+G143</f>
        <v>13982</v>
      </c>
      <c r="H141" s="63"/>
      <c r="I141" s="64"/>
    </row>
    <row r="142" spans="1:9" s="83" customFormat="1" ht="15.75" customHeight="1">
      <c r="A142" s="87"/>
      <c r="B142" s="1" t="s">
        <v>10</v>
      </c>
      <c r="C142" s="2" t="s">
        <v>7</v>
      </c>
      <c r="D142" s="1" t="s">
        <v>59</v>
      </c>
      <c r="E142" s="3" t="s">
        <v>60</v>
      </c>
      <c r="F142" s="35" t="s">
        <v>12</v>
      </c>
      <c r="G142" s="36">
        <v>13845</v>
      </c>
      <c r="H142" s="37"/>
      <c r="I142" s="38"/>
    </row>
    <row r="143" spans="1:9" s="83" customFormat="1" ht="15.75" customHeight="1">
      <c r="A143" s="87"/>
      <c r="B143" s="1" t="s">
        <v>10</v>
      </c>
      <c r="C143" s="2" t="s">
        <v>7</v>
      </c>
      <c r="D143" s="1" t="s">
        <v>59</v>
      </c>
      <c r="E143" s="3" t="s">
        <v>60</v>
      </c>
      <c r="F143" s="35" t="s">
        <v>13</v>
      </c>
      <c r="G143" s="36">
        <v>137</v>
      </c>
      <c r="H143" s="37"/>
      <c r="I143" s="38"/>
    </row>
    <row r="144" spans="1:9" s="79" customFormat="1" ht="15.75" customHeight="1">
      <c r="A144" s="87"/>
      <c r="B144" s="1"/>
      <c r="C144" s="2" t="s">
        <v>7</v>
      </c>
      <c r="D144" s="1" t="s">
        <v>59</v>
      </c>
      <c r="E144" s="3" t="s">
        <v>60</v>
      </c>
      <c r="F144" s="39" t="s">
        <v>14</v>
      </c>
      <c r="G144" s="31">
        <v>1298</v>
      </c>
      <c r="H144" s="32"/>
      <c r="I144" s="33"/>
    </row>
    <row r="145" spans="1:9" s="79" customFormat="1" ht="15.75" customHeight="1">
      <c r="A145" s="87">
        <v>3</v>
      </c>
      <c r="B145" s="1" t="s">
        <v>15</v>
      </c>
      <c r="C145" s="2" t="s">
        <v>7</v>
      </c>
      <c r="D145" s="1" t="s">
        <v>59</v>
      </c>
      <c r="E145" s="3" t="s">
        <v>60</v>
      </c>
      <c r="F145" s="39" t="s">
        <v>16</v>
      </c>
      <c r="G145" s="40">
        <f>SUM(G146:G148)</f>
        <v>3316</v>
      </c>
      <c r="H145" s="63"/>
      <c r="I145" s="64"/>
    </row>
    <row r="146" spans="1:9" s="83" customFormat="1" ht="15.75" customHeight="1">
      <c r="A146" s="87"/>
      <c r="B146" s="1" t="s">
        <v>15</v>
      </c>
      <c r="C146" s="2" t="s">
        <v>7</v>
      </c>
      <c r="D146" s="1" t="s">
        <v>59</v>
      </c>
      <c r="E146" s="3" t="s">
        <v>60</v>
      </c>
      <c r="F146" s="35" t="s">
        <v>12</v>
      </c>
      <c r="G146" s="28">
        <v>3316</v>
      </c>
      <c r="H146" s="29"/>
      <c r="I146" s="30"/>
    </row>
    <row r="147" spans="1:9" s="83" customFormat="1" ht="15.75" customHeight="1">
      <c r="A147" s="87"/>
      <c r="B147" s="1" t="s">
        <v>15</v>
      </c>
      <c r="C147" s="2" t="s">
        <v>7</v>
      </c>
      <c r="D147" s="1" t="s">
        <v>59</v>
      </c>
      <c r="E147" s="3" t="s">
        <v>60</v>
      </c>
      <c r="F147" s="35" t="s">
        <v>13</v>
      </c>
      <c r="G147" s="31"/>
      <c r="H147" s="32"/>
      <c r="I147" s="33"/>
    </row>
    <row r="148" spans="1:9" s="83" customFormat="1" ht="27" customHeight="1">
      <c r="A148" s="87"/>
      <c r="B148" s="1" t="s">
        <v>15</v>
      </c>
      <c r="C148" s="2" t="s">
        <v>7</v>
      </c>
      <c r="D148" s="1" t="s">
        <v>59</v>
      </c>
      <c r="E148" s="3" t="s">
        <v>60</v>
      </c>
      <c r="F148" s="43" t="s">
        <v>17</v>
      </c>
      <c r="G148" s="42"/>
      <c r="H148" s="110"/>
      <c r="I148" s="111"/>
    </row>
    <row r="149" spans="1:9" s="79" customFormat="1" ht="30.75" customHeight="1">
      <c r="A149" s="87"/>
      <c r="B149" s="1"/>
      <c r="C149" s="2" t="s">
        <v>7</v>
      </c>
      <c r="D149" s="1" t="s">
        <v>59</v>
      </c>
      <c r="E149" s="3" t="s">
        <v>60</v>
      </c>
      <c r="F149" s="44" t="s">
        <v>18</v>
      </c>
      <c r="G149" s="31">
        <v>108</v>
      </c>
      <c r="H149" s="32"/>
      <c r="I149" s="33"/>
    </row>
    <row r="150" spans="1:9" s="79" customFormat="1" ht="30" customHeight="1">
      <c r="A150" s="87"/>
      <c r="B150" s="1"/>
      <c r="C150" s="2" t="s">
        <v>7</v>
      </c>
      <c r="D150" s="1" t="s">
        <v>59</v>
      </c>
      <c r="E150" s="3" t="s">
        <v>60</v>
      </c>
      <c r="F150" s="44" t="s">
        <v>54</v>
      </c>
      <c r="G150" s="31">
        <v>53</v>
      </c>
      <c r="H150" s="32"/>
      <c r="I150" s="33"/>
    </row>
    <row r="151" spans="1:9" s="79" customFormat="1" ht="27" customHeight="1">
      <c r="A151" s="87"/>
      <c r="B151" s="1"/>
      <c r="C151" s="2" t="s">
        <v>7</v>
      </c>
      <c r="D151" s="1" t="s">
        <v>59</v>
      </c>
      <c r="E151" s="3" t="s">
        <v>60</v>
      </c>
      <c r="F151" s="44" t="s">
        <v>19</v>
      </c>
      <c r="G151" s="31">
        <v>7000</v>
      </c>
      <c r="H151" s="32"/>
      <c r="I151" s="33"/>
    </row>
    <row r="152" spans="1:9" s="79" customFormat="1" ht="17.100000000000001" customHeight="1">
      <c r="A152" s="87">
        <v>2</v>
      </c>
      <c r="B152" s="2"/>
      <c r="C152" s="2" t="s">
        <v>61</v>
      </c>
      <c r="D152" s="1" t="s">
        <v>59</v>
      </c>
      <c r="E152" s="3" t="s">
        <v>60</v>
      </c>
      <c r="F152" s="19" t="s">
        <v>62</v>
      </c>
      <c r="G152" s="31">
        <f t="shared" ref="G152:I152" si="24">SUM(G153:G155)</f>
        <v>0</v>
      </c>
      <c r="H152" s="32">
        <f t="shared" si="24"/>
        <v>160</v>
      </c>
      <c r="I152" s="33">
        <f t="shared" si="24"/>
        <v>0</v>
      </c>
    </row>
    <row r="153" spans="1:9" s="79" customFormat="1" ht="18" customHeight="1">
      <c r="A153" s="87"/>
      <c r="B153" s="2"/>
      <c r="C153" s="2" t="s">
        <v>61</v>
      </c>
      <c r="D153" s="1" t="s">
        <v>59</v>
      </c>
      <c r="E153" s="3" t="s">
        <v>60</v>
      </c>
      <c r="F153" s="96" t="s">
        <v>63</v>
      </c>
      <c r="G153" s="31"/>
      <c r="H153" s="32"/>
      <c r="I153" s="33"/>
    </row>
    <row r="154" spans="1:9" s="79" customFormat="1" ht="18" customHeight="1">
      <c r="A154" s="87"/>
      <c r="B154" s="2"/>
      <c r="C154" s="2" t="s">
        <v>61</v>
      </c>
      <c r="D154" s="1" t="s">
        <v>59</v>
      </c>
      <c r="E154" s="3" t="s">
        <v>60</v>
      </c>
      <c r="F154" s="96" t="s">
        <v>64</v>
      </c>
      <c r="G154" s="31"/>
      <c r="H154" s="68">
        <v>160</v>
      </c>
      <c r="I154" s="33"/>
    </row>
    <row r="155" spans="1:9" s="79" customFormat="1" ht="18" customHeight="1">
      <c r="A155" s="87"/>
      <c r="B155" s="2"/>
      <c r="C155" s="2" t="s">
        <v>61</v>
      </c>
      <c r="D155" s="1" t="s">
        <v>59</v>
      </c>
      <c r="E155" s="3" t="s">
        <v>60</v>
      </c>
      <c r="F155" s="96" t="s">
        <v>65</v>
      </c>
      <c r="G155" s="31"/>
      <c r="H155" s="32"/>
      <c r="I155" s="33"/>
    </row>
    <row r="156" spans="1:9" s="82" customFormat="1" ht="26.25" customHeight="1">
      <c r="A156" s="87">
        <v>2</v>
      </c>
      <c r="B156" s="2"/>
      <c r="C156" s="2" t="s">
        <v>20</v>
      </c>
      <c r="D156" s="1" t="s">
        <v>59</v>
      </c>
      <c r="E156" s="3" t="s">
        <v>60</v>
      </c>
      <c r="F156" s="48" t="s">
        <v>21</v>
      </c>
      <c r="G156" s="31">
        <f t="shared" ref="G156:I156" si="25">SUM(G157:G159)</f>
        <v>8377</v>
      </c>
      <c r="H156" s="32">
        <f t="shared" si="25"/>
        <v>4384</v>
      </c>
      <c r="I156" s="33">
        <f t="shared" si="25"/>
        <v>0</v>
      </c>
    </row>
    <row r="157" spans="1:9" s="79" customFormat="1" ht="18" customHeight="1">
      <c r="A157" s="87"/>
      <c r="B157" s="2"/>
      <c r="C157" s="2" t="s">
        <v>20</v>
      </c>
      <c r="D157" s="1" t="s">
        <v>59</v>
      </c>
      <c r="E157" s="3" t="s">
        <v>60</v>
      </c>
      <c r="F157" s="52" t="s">
        <v>22</v>
      </c>
      <c r="G157" s="90">
        <v>7579</v>
      </c>
      <c r="H157" s="91">
        <v>4174</v>
      </c>
      <c r="I157" s="51"/>
    </row>
    <row r="158" spans="1:9" s="79" customFormat="1" ht="18" customHeight="1">
      <c r="A158" s="87"/>
      <c r="B158" s="2"/>
      <c r="C158" s="2" t="s">
        <v>20</v>
      </c>
      <c r="D158" s="1" t="s">
        <v>59</v>
      </c>
      <c r="E158" s="3" t="s">
        <v>60</v>
      </c>
      <c r="F158" s="52" t="s">
        <v>23</v>
      </c>
      <c r="G158" s="90">
        <v>473</v>
      </c>
      <c r="H158" s="91">
        <v>210</v>
      </c>
      <c r="I158" s="51"/>
    </row>
    <row r="159" spans="1:9" s="79" customFormat="1" ht="26.25" customHeight="1">
      <c r="A159" s="87"/>
      <c r="B159" s="2"/>
      <c r="C159" s="2" t="s">
        <v>20</v>
      </c>
      <c r="D159" s="1" t="s">
        <v>59</v>
      </c>
      <c r="E159" s="3" t="s">
        <v>60</v>
      </c>
      <c r="F159" s="50" t="s">
        <v>24</v>
      </c>
      <c r="G159" s="90">
        <v>325</v>
      </c>
      <c r="H159" s="91">
        <v>0</v>
      </c>
      <c r="I159" s="51"/>
    </row>
    <row r="160" spans="1:9" s="92" customFormat="1" ht="15.75" customHeight="1">
      <c r="A160" s="87">
        <v>2</v>
      </c>
      <c r="B160" s="2"/>
      <c r="C160" s="2" t="s">
        <v>25</v>
      </c>
      <c r="D160" s="1" t="s">
        <v>59</v>
      </c>
      <c r="E160" s="53" t="s">
        <v>60</v>
      </c>
      <c r="F160" s="54" t="s">
        <v>26</v>
      </c>
      <c r="G160" s="31">
        <f t="shared" ref="G160:I160" si="26">SUM(G161:G181)</f>
        <v>59340</v>
      </c>
      <c r="H160" s="32">
        <f t="shared" si="26"/>
        <v>76848</v>
      </c>
      <c r="I160" s="33">
        <f t="shared" si="26"/>
        <v>27418</v>
      </c>
    </row>
    <row r="161" spans="1:9" s="79" customFormat="1" ht="18" customHeight="1">
      <c r="A161" s="87"/>
      <c r="B161" s="2"/>
      <c r="C161" s="2" t="s">
        <v>25</v>
      </c>
      <c r="D161" s="1" t="s">
        <v>59</v>
      </c>
      <c r="E161" s="56" t="s">
        <v>60</v>
      </c>
      <c r="F161" s="52" t="s">
        <v>43</v>
      </c>
      <c r="G161" s="97">
        <v>463</v>
      </c>
      <c r="H161" s="98">
        <v>2936</v>
      </c>
      <c r="I161" s="99"/>
    </row>
    <row r="162" spans="1:9" s="79" customFormat="1" ht="18" customHeight="1">
      <c r="A162" s="87"/>
      <c r="B162" s="2"/>
      <c r="C162" s="2" t="s">
        <v>25</v>
      </c>
      <c r="D162" s="1" t="s">
        <v>59</v>
      </c>
      <c r="E162" s="56" t="s">
        <v>60</v>
      </c>
      <c r="F162" s="52" t="s">
        <v>55</v>
      </c>
      <c r="G162" s="97">
        <v>706</v>
      </c>
      <c r="H162" s="98">
        <v>1518</v>
      </c>
      <c r="I162" s="99"/>
    </row>
    <row r="163" spans="1:9" s="79" customFormat="1" ht="18" customHeight="1">
      <c r="A163" s="87"/>
      <c r="B163" s="2"/>
      <c r="C163" s="2" t="s">
        <v>25</v>
      </c>
      <c r="D163" s="1" t="s">
        <v>59</v>
      </c>
      <c r="E163" s="56" t="s">
        <v>60</v>
      </c>
      <c r="F163" s="52" t="s">
        <v>49</v>
      </c>
      <c r="G163" s="97">
        <v>1209</v>
      </c>
      <c r="H163" s="98">
        <v>263</v>
      </c>
      <c r="I163" s="99">
        <v>830</v>
      </c>
    </row>
    <row r="164" spans="1:9" s="79" customFormat="1" ht="18" customHeight="1">
      <c r="A164" s="87"/>
      <c r="B164" s="2"/>
      <c r="C164" s="2" t="s">
        <v>25</v>
      </c>
      <c r="D164" s="1" t="s">
        <v>59</v>
      </c>
      <c r="E164" s="56" t="s">
        <v>60</v>
      </c>
      <c r="F164" s="52" t="s">
        <v>66</v>
      </c>
      <c r="G164" s="97">
        <v>625</v>
      </c>
      <c r="H164" s="98">
        <v>15</v>
      </c>
      <c r="I164" s="99"/>
    </row>
    <row r="165" spans="1:9" s="79" customFormat="1" ht="18" customHeight="1">
      <c r="A165" s="87"/>
      <c r="B165" s="2"/>
      <c r="C165" s="2" t="s">
        <v>25</v>
      </c>
      <c r="D165" s="1" t="s">
        <v>59</v>
      </c>
      <c r="E165" s="56" t="s">
        <v>60</v>
      </c>
      <c r="F165" s="52" t="s">
        <v>50</v>
      </c>
      <c r="G165" s="97"/>
      <c r="H165" s="98"/>
      <c r="I165" s="99">
        <v>20</v>
      </c>
    </row>
    <row r="166" spans="1:9" s="79" customFormat="1" ht="18" customHeight="1">
      <c r="A166" s="87"/>
      <c r="B166" s="2"/>
      <c r="C166" s="2" t="s">
        <v>25</v>
      </c>
      <c r="D166" s="1" t="s">
        <v>59</v>
      </c>
      <c r="E166" s="56" t="s">
        <v>60</v>
      </c>
      <c r="F166" s="52" t="s">
        <v>51</v>
      </c>
      <c r="G166" s="97"/>
      <c r="H166" s="98"/>
      <c r="I166" s="99">
        <v>20</v>
      </c>
    </row>
    <row r="167" spans="1:9" s="79" customFormat="1" ht="18" customHeight="1">
      <c r="A167" s="87"/>
      <c r="B167" s="2"/>
      <c r="C167" s="2" t="s">
        <v>25</v>
      </c>
      <c r="D167" s="1" t="s">
        <v>59</v>
      </c>
      <c r="E167" s="56" t="s">
        <v>60</v>
      </c>
      <c r="F167" s="52" t="s">
        <v>27</v>
      </c>
      <c r="G167" s="97">
        <v>1696</v>
      </c>
      <c r="H167" s="98">
        <v>1114</v>
      </c>
      <c r="I167" s="99">
        <v>50</v>
      </c>
    </row>
    <row r="168" spans="1:9" s="79" customFormat="1" ht="18" customHeight="1">
      <c r="A168" s="87"/>
      <c r="B168" s="2"/>
      <c r="C168" s="2" t="s">
        <v>25</v>
      </c>
      <c r="D168" s="1" t="s">
        <v>59</v>
      </c>
      <c r="E168" s="56" t="s">
        <v>60</v>
      </c>
      <c r="F168" s="50" t="s">
        <v>28</v>
      </c>
      <c r="G168" s="97">
        <v>3397</v>
      </c>
      <c r="H168" s="98">
        <v>810</v>
      </c>
      <c r="I168" s="99">
        <v>7</v>
      </c>
    </row>
    <row r="169" spans="1:9" s="79" customFormat="1" ht="18" customHeight="1">
      <c r="A169" s="87"/>
      <c r="B169" s="2"/>
      <c r="C169" s="2" t="s">
        <v>25</v>
      </c>
      <c r="D169" s="1" t="s">
        <v>59</v>
      </c>
      <c r="E169" s="56" t="s">
        <v>60</v>
      </c>
      <c r="F169" s="50" t="s">
        <v>29</v>
      </c>
      <c r="G169" s="97">
        <v>1573</v>
      </c>
      <c r="H169" s="98">
        <v>3477</v>
      </c>
      <c r="I169" s="99">
        <v>330</v>
      </c>
    </row>
    <row r="170" spans="1:9" s="79" customFormat="1" ht="18" customHeight="1">
      <c r="A170" s="87"/>
      <c r="B170" s="2"/>
      <c r="C170" s="2" t="s">
        <v>25</v>
      </c>
      <c r="D170" s="1" t="s">
        <v>59</v>
      </c>
      <c r="E170" s="56" t="s">
        <v>60</v>
      </c>
      <c r="F170" s="50" t="s">
        <v>67</v>
      </c>
      <c r="G170" s="97">
        <v>2520</v>
      </c>
      <c r="H170" s="98">
        <v>700</v>
      </c>
      <c r="I170" s="99">
        <v>15</v>
      </c>
    </row>
    <row r="171" spans="1:9" s="79" customFormat="1" ht="18" customHeight="1">
      <c r="A171" s="87"/>
      <c r="B171" s="2"/>
      <c r="C171" s="2" t="s">
        <v>25</v>
      </c>
      <c r="D171" s="1" t="s">
        <v>59</v>
      </c>
      <c r="E171" s="56" t="s">
        <v>60</v>
      </c>
      <c r="F171" s="52" t="s">
        <v>44</v>
      </c>
      <c r="G171" s="97">
        <v>2398</v>
      </c>
      <c r="H171" s="98">
        <v>2126</v>
      </c>
      <c r="I171" s="99">
        <v>20</v>
      </c>
    </row>
    <row r="172" spans="1:9" s="79" customFormat="1" ht="18" customHeight="1">
      <c r="A172" s="87"/>
      <c r="B172" s="2"/>
      <c r="C172" s="2" t="s">
        <v>25</v>
      </c>
      <c r="D172" s="1" t="s">
        <v>59</v>
      </c>
      <c r="E172" s="56" t="s">
        <v>60</v>
      </c>
      <c r="F172" s="52" t="s">
        <v>56</v>
      </c>
      <c r="G172" s="97">
        <v>2871</v>
      </c>
      <c r="H172" s="98">
        <v>304</v>
      </c>
      <c r="I172" s="99">
        <v>20</v>
      </c>
    </row>
    <row r="173" spans="1:9" s="79" customFormat="1" ht="18" customHeight="1">
      <c r="A173" s="87"/>
      <c r="B173" s="2"/>
      <c r="C173" s="2" t="s">
        <v>25</v>
      </c>
      <c r="D173" s="1" t="s">
        <v>59</v>
      </c>
      <c r="E173" s="56" t="s">
        <v>60</v>
      </c>
      <c r="F173" s="52" t="s">
        <v>30</v>
      </c>
      <c r="G173" s="97">
        <v>2028</v>
      </c>
      <c r="H173" s="98">
        <v>1569</v>
      </c>
      <c r="I173" s="99">
        <v>635</v>
      </c>
    </row>
    <row r="174" spans="1:9" s="79" customFormat="1" ht="18" customHeight="1">
      <c r="A174" s="87"/>
      <c r="B174" s="2"/>
      <c r="C174" s="2" t="s">
        <v>25</v>
      </c>
      <c r="D174" s="1" t="s">
        <v>59</v>
      </c>
      <c r="E174" s="56" t="s">
        <v>60</v>
      </c>
      <c r="F174" s="52" t="s">
        <v>31</v>
      </c>
      <c r="G174" s="97">
        <v>4000</v>
      </c>
      <c r="H174" s="98">
        <v>202</v>
      </c>
      <c r="I174" s="99">
        <v>60</v>
      </c>
    </row>
    <row r="175" spans="1:9" s="79" customFormat="1" ht="18" customHeight="1">
      <c r="A175" s="87"/>
      <c r="B175" s="2"/>
      <c r="C175" s="2" t="s">
        <v>25</v>
      </c>
      <c r="D175" s="1" t="s">
        <v>59</v>
      </c>
      <c r="E175" s="56" t="s">
        <v>60</v>
      </c>
      <c r="F175" s="76" t="s">
        <v>32</v>
      </c>
      <c r="G175" s="97">
        <v>15255</v>
      </c>
      <c r="H175" s="98">
        <v>26772</v>
      </c>
      <c r="I175" s="99">
        <v>6208</v>
      </c>
    </row>
    <row r="176" spans="1:9" s="79" customFormat="1" ht="18" customHeight="1">
      <c r="A176" s="87"/>
      <c r="B176" s="2"/>
      <c r="C176" s="2" t="s">
        <v>25</v>
      </c>
      <c r="D176" s="1" t="s">
        <v>59</v>
      </c>
      <c r="E176" s="56" t="s">
        <v>60</v>
      </c>
      <c r="F176" s="52" t="s">
        <v>33</v>
      </c>
      <c r="G176" s="97">
        <f>12608+196-18</f>
        <v>12786</v>
      </c>
      <c r="H176" s="98">
        <v>28330</v>
      </c>
      <c r="I176" s="99">
        <v>16083</v>
      </c>
    </row>
    <row r="177" spans="1:9" s="79" customFormat="1" ht="18" customHeight="1">
      <c r="A177" s="87"/>
      <c r="B177" s="2"/>
      <c r="C177" s="2" t="s">
        <v>25</v>
      </c>
      <c r="D177" s="1" t="s">
        <v>59</v>
      </c>
      <c r="E177" s="56" t="s">
        <v>60</v>
      </c>
      <c r="F177" s="52" t="s">
        <v>34</v>
      </c>
      <c r="G177" s="97">
        <v>342</v>
      </c>
      <c r="H177" s="98">
        <v>51</v>
      </c>
      <c r="I177" s="99">
        <v>680</v>
      </c>
    </row>
    <row r="178" spans="1:9" s="79" customFormat="1" ht="18" customHeight="1">
      <c r="A178" s="87"/>
      <c r="B178" s="2"/>
      <c r="C178" s="2" t="s">
        <v>25</v>
      </c>
      <c r="D178" s="1" t="s">
        <v>59</v>
      </c>
      <c r="E178" s="56" t="s">
        <v>60</v>
      </c>
      <c r="F178" s="52" t="s">
        <v>35</v>
      </c>
      <c r="G178" s="97">
        <v>221</v>
      </c>
      <c r="H178" s="98">
        <v>20</v>
      </c>
      <c r="I178" s="99">
        <v>300</v>
      </c>
    </row>
    <row r="179" spans="1:9" s="79" customFormat="1" ht="18" customHeight="1">
      <c r="A179" s="87"/>
      <c r="B179" s="2"/>
      <c r="C179" s="2" t="s">
        <v>25</v>
      </c>
      <c r="D179" s="1" t="s">
        <v>59</v>
      </c>
      <c r="E179" s="56" t="s">
        <v>60</v>
      </c>
      <c r="F179" s="52" t="s">
        <v>68</v>
      </c>
      <c r="G179" s="97">
        <v>2200</v>
      </c>
      <c r="H179" s="98">
        <v>1060</v>
      </c>
      <c r="I179" s="99">
        <v>10</v>
      </c>
    </row>
    <row r="180" spans="1:9" s="79" customFormat="1" ht="18" customHeight="1">
      <c r="A180" s="87"/>
      <c r="B180" s="2"/>
      <c r="C180" s="2" t="s">
        <v>25</v>
      </c>
      <c r="D180" s="1" t="s">
        <v>59</v>
      </c>
      <c r="E180" s="56" t="s">
        <v>60</v>
      </c>
      <c r="F180" s="52" t="s">
        <v>36</v>
      </c>
      <c r="G180" s="97">
        <v>3970</v>
      </c>
      <c r="H180" s="98">
        <v>5044</v>
      </c>
      <c r="I180" s="99">
        <v>2130</v>
      </c>
    </row>
    <row r="181" spans="1:9" s="79" customFormat="1" ht="18" customHeight="1">
      <c r="A181" s="87"/>
      <c r="B181" s="2"/>
      <c r="C181" s="2" t="s">
        <v>25</v>
      </c>
      <c r="D181" s="1" t="s">
        <v>59</v>
      </c>
      <c r="E181" s="56" t="s">
        <v>60</v>
      </c>
      <c r="F181" s="52" t="s">
        <v>69</v>
      </c>
      <c r="G181" s="97">
        <v>1080</v>
      </c>
      <c r="H181" s="98">
        <v>537</v>
      </c>
      <c r="I181" s="99"/>
    </row>
    <row r="182" spans="1:9" s="3" customFormat="1" ht="25.5" customHeight="1">
      <c r="A182" s="87">
        <v>1</v>
      </c>
      <c r="B182" s="2"/>
      <c r="C182" s="2"/>
      <c r="D182" s="1" t="s">
        <v>70</v>
      </c>
      <c r="E182" s="3" t="s">
        <v>71</v>
      </c>
      <c r="F182" s="14" t="s">
        <v>70</v>
      </c>
      <c r="G182" s="15">
        <f t="shared" ref="G182:I182" si="27">G195+G183+G199</f>
        <v>23507</v>
      </c>
      <c r="H182" s="16">
        <f t="shared" si="27"/>
        <v>18668</v>
      </c>
      <c r="I182" s="17">
        <f t="shared" si="27"/>
        <v>6316</v>
      </c>
    </row>
    <row r="183" spans="1:9" s="92" customFormat="1" ht="17.100000000000001" customHeight="1">
      <c r="A183" s="87">
        <v>2</v>
      </c>
      <c r="B183" s="1"/>
      <c r="C183" s="2" t="s">
        <v>7</v>
      </c>
      <c r="D183" s="1" t="s">
        <v>70</v>
      </c>
      <c r="E183" s="3" t="s">
        <v>71</v>
      </c>
      <c r="F183" s="19" t="s">
        <v>8</v>
      </c>
      <c r="G183" s="20">
        <f>G184+G185+G188+G189+G193+G194</f>
        <v>7987</v>
      </c>
      <c r="H183" s="21">
        <f t="shared" ref="H183:I183" si="28">H184+H185+H188+H189+H193+H194</f>
        <v>0</v>
      </c>
      <c r="I183" s="22">
        <f t="shared" si="28"/>
        <v>0</v>
      </c>
    </row>
    <row r="184" spans="1:9" s="92" customFormat="1" ht="17.100000000000001" customHeight="1">
      <c r="A184" s="87"/>
      <c r="B184" s="1"/>
      <c r="C184" s="2" t="s">
        <v>7</v>
      </c>
      <c r="D184" s="1" t="s">
        <v>70</v>
      </c>
      <c r="E184" s="3" t="s">
        <v>71</v>
      </c>
      <c r="F184" s="24" t="s">
        <v>9</v>
      </c>
      <c r="G184" s="89">
        <v>997</v>
      </c>
      <c r="H184" s="32"/>
      <c r="I184" s="33"/>
    </row>
    <row r="185" spans="1:9" s="79" customFormat="1" ht="15.75" customHeight="1">
      <c r="A185" s="87">
        <v>3</v>
      </c>
      <c r="B185" s="1" t="s">
        <v>10</v>
      </c>
      <c r="C185" s="2" t="s">
        <v>7</v>
      </c>
      <c r="D185" s="1" t="s">
        <v>70</v>
      </c>
      <c r="E185" s="3" t="s">
        <v>71</v>
      </c>
      <c r="F185" s="24" t="s">
        <v>11</v>
      </c>
      <c r="G185" s="40">
        <f>SUM(G186:G187)</f>
        <v>3194</v>
      </c>
      <c r="H185" s="63"/>
      <c r="I185" s="64"/>
    </row>
    <row r="186" spans="1:9" s="83" customFormat="1" ht="15.75" customHeight="1">
      <c r="A186" s="87"/>
      <c r="B186" s="1" t="s">
        <v>10</v>
      </c>
      <c r="C186" s="2" t="s">
        <v>7</v>
      </c>
      <c r="D186" s="1" t="s">
        <v>70</v>
      </c>
      <c r="E186" s="3" t="s">
        <v>71</v>
      </c>
      <c r="F186" s="35" t="s">
        <v>12</v>
      </c>
      <c r="G186" s="36">
        <v>3194</v>
      </c>
      <c r="H186" s="37"/>
      <c r="I186" s="38"/>
    </row>
    <row r="187" spans="1:9" s="83" customFormat="1" ht="15.75" customHeight="1">
      <c r="A187" s="87"/>
      <c r="B187" s="1" t="s">
        <v>10</v>
      </c>
      <c r="C187" s="2" t="s">
        <v>7</v>
      </c>
      <c r="D187" s="1" t="s">
        <v>70</v>
      </c>
      <c r="E187" s="3" t="s">
        <v>71</v>
      </c>
      <c r="F187" s="35" t="s">
        <v>13</v>
      </c>
      <c r="G187" s="31"/>
      <c r="H187" s="32"/>
      <c r="I187" s="33"/>
    </row>
    <row r="188" spans="1:9" s="79" customFormat="1" ht="15.75" customHeight="1">
      <c r="A188" s="87"/>
      <c r="B188" s="1"/>
      <c r="C188" s="2" t="s">
        <v>7</v>
      </c>
      <c r="D188" s="1" t="s">
        <v>70</v>
      </c>
      <c r="E188" s="3" t="s">
        <v>71</v>
      </c>
      <c r="F188" s="39" t="s">
        <v>14</v>
      </c>
      <c r="G188" s="31">
        <v>296</v>
      </c>
      <c r="H188" s="32"/>
      <c r="I188" s="33"/>
    </row>
    <row r="189" spans="1:9" s="79" customFormat="1" ht="18.75" customHeight="1">
      <c r="A189" s="87">
        <v>3</v>
      </c>
      <c r="B189" s="1" t="s">
        <v>15</v>
      </c>
      <c r="C189" s="2" t="s">
        <v>7</v>
      </c>
      <c r="D189" s="1" t="s">
        <v>70</v>
      </c>
      <c r="E189" s="3" t="s">
        <v>71</v>
      </c>
      <c r="F189" s="39" t="s">
        <v>16</v>
      </c>
      <c r="G189" s="40">
        <f>G190+G191+G192</f>
        <v>785</v>
      </c>
      <c r="H189" s="63"/>
      <c r="I189" s="64"/>
    </row>
    <row r="190" spans="1:9" s="83" customFormat="1" ht="15.75" customHeight="1">
      <c r="A190" s="87"/>
      <c r="B190" s="1" t="s">
        <v>15</v>
      </c>
      <c r="C190" s="2" t="s">
        <v>7</v>
      </c>
      <c r="D190" s="1" t="s">
        <v>70</v>
      </c>
      <c r="E190" s="3" t="s">
        <v>71</v>
      </c>
      <c r="F190" s="35" t="s">
        <v>12</v>
      </c>
      <c r="G190" s="28">
        <v>668</v>
      </c>
      <c r="H190" s="29"/>
      <c r="I190" s="30"/>
    </row>
    <row r="191" spans="1:9" s="83" customFormat="1" ht="15.75" customHeight="1">
      <c r="A191" s="87"/>
      <c r="B191" s="1" t="s">
        <v>15</v>
      </c>
      <c r="C191" s="2" t="s">
        <v>7</v>
      </c>
      <c r="D191" s="1" t="s">
        <v>70</v>
      </c>
      <c r="E191" s="3" t="s">
        <v>71</v>
      </c>
      <c r="F191" s="35" t="s">
        <v>13</v>
      </c>
      <c r="G191" s="31"/>
      <c r="H191" s="32"/>
      <c r="I191" s="33"/>
    </row>
    <row r="192" spans="1:9" s="83" customFormat="1" ht="27.75" customHeight="1">
      <c r="A192" s="87"/>
      <c r="B192" s="1" t="s">
        <v>15</v>
      </c>
      <c r="C192" s="2" t="s">
        <v>7</v>
      </c>
      <c r="D192" s="1" t="s">
        <v>70</v>
      </c>
      <c r="E192" s="3" t="s">
        <v>71</v>
      </c>
      <c r="F192" s="43" t="s">
        <v>17</v>
      </c>
      <c r="G192" s="42">
        <v>117</v>
      </c>
      <c r="H192" s="110"/>
      <c r="I192" s="111"/>
    </row>
    <row r="193" spans="1:9" s="83" customFormat="1" ht="25.5" customHeight="1">
      <c r="A193" s="87"/>
      <c r="B193" s="1"/>
      <c r="C193" s="2" t="s">
        <v>7</v>
      </c>
      <c r="D193" s="1" t="s">
        <v>70</v>
      </c>
      <c r="E193" s="3" t="s">
        <v>71</v>
      </c>
      <c r="F193" s="44" t="s">
        <v>18</v>
      </c>
      <c r="G193" s="31">
        <v>65</v>
      </c>
      <c r="H193" s="32"/>
      <c r="I193" s="33"/>
    </row>
    <row r="194" spans="1:9" s="79" customFormat="1" ht="27" customHeight="1">
      <c r="A194" s="87"/>
      <c r="B194" s="1"/>
      <c r="C194" s="2" t="s">
        <v>7</v>
      </c>
      <c r="D194" s="1" t="s">
        <v>70</v>
      </c>
      <c r="E194" s="3" t="s">
        <v>71</v>
      </c>
      <c r="F194" s="44" t="s">
        <v>19</v>
      </c>
      <c r="G194" s="31">
        <v>2650</v>
      </c>
      <c r="H194" s="32"/>
      <c r="I194" s="33"/>
    </row>
    <row r="195" spans="1:9" s="82" customFormat="1" ht="28.5" customHeight="1">
      <c r="A195" s="87">
        <v>2</v>
      </c>
      <c r="B195" s="2"/>
      <c r="C195" s="2" t="s">
        <v>20</v>
      </c>
      <c r="D195" s="1" t="s">
        <v>70</v>
      </c>
      <c r="E195" s="3" t="s">
        <v>71</v>
      </c>
      <c r="F195" s="48" t="s">
        <v>21</v>
      </c>
      <c r="G195" s="31">
        <f t="shared" ref="G195:I195" si="29">SUM(G196:G198)</f>
        <v>1850</v>
      </c>
      <c r="H195" s="32">
        <f t="shared" si="29"/>
        <v>965</v>
      </c>
      <c r="I195" s="33">
        <f t="shared" si="29"/>
        <v>0</v>
      </c>
    </row>
    <row r="196" spans="1:9" s="79" customFormat="1" ht="15.75" customHeight="1">
      <c r="A196" s="87"/>
      <c r="B196" s="2"/>
      <c r="C196" s="2" t="s">
        <v>20</v>
      </c>
      <c r="D196" s="1" t="s">
        <v>70</v>
      </c>
      <c r="E196" s="3" t="s">
        <v>71</v>
      </c>
      <c r="F196" s="52" t="s">
        <v>42</v>
      </c>
      <c r="G196" s="90">
        <v>1665</v>
      </c>
      <c r="H196" s="91">
        <v>917</v>
      </c>
      <c r="I196" s="51"/>
    </row>
    <row r="197" spans="1:9" s="79" customFormat="1" ht="15.75" customHeight="1">
      <c r="A197" s="87"/>
      <c r="B197" s="2"/>
      <c r="C197" s="2" t="s">
        <v>20</v>
      </c>
      <c r="D197" s="1" t="s">
        <v>70</v>
      </c>
      <c r="E197" s="3" t="s">
        <v>71</v>
      </c>
      <c r="F197" s="52" t="s">
        <v>48</v>
      </c>
      <c r="G197" s="90">
        <v>109</v>
      </c>
      <c r="H197" s="91">
        <v>48</v>
      </c>
      <c r="I197" s="51"/>
    </row>
    <row r="198" spans="1:9" s="79" customFormat="1" ht="30" customHeight="1">
      <c r="A198" s="87"/>
      <c r="B198" s="2"/>
      <c r="C198" s="2" t="s">
        <v>20</v>
      </c>
      <c r="D198" s="1" t="s">
        <v>70</v>
      </c>
      <c r="E198" s="3" t="s">
        <v>71</v>
      </c>
      <c r="F198" s="50" t="s">
        <v>24</v>
      </c>
      <c r="G198" s="90">
        <v>76</v>
      </c>
      <c r="H198" s="91"/>
      <c r="I198" s="51"/>
    </row>
    <row r="199" spans="1:9" s="92" customFormat="1" ht="17.100000000000001" customHeight="1">
      <c r="A199" s="87">
        <v>2</v>
      </c>
      <c r="B199" s="2"/>
      <c r="C199" s="2" t="s">
        <v>25</v>
      </c>
      <c r="D199" s="1" t="s">
        <v>70</v>
      </c>
      <c r="E199" s="53" t="s">
        <v>71</v>
      </c>
      <c r="F199" s="54" t="s">
        <v>26</v>
      </c>
      <c r="G199" s="31">
        <f t="shared" ref="G199:I199" si="30">SUM(G200:G211)</f>
        <v>13670</v>
      </c>
      <c r="H199" s="32">
        <f t="shared" si="30"/>
        <v>17703</v>
      </c>
      <c r="I199" s="33">
        <f t="shared" si="30"/>
        <v>6316</v>
      </c>
    </row>
    <row r="200" spans="1:9" s="79" customFormat="1" ht="15.75" customHeight="1">
      <c r="A200" s="2"/>
      <c r="B200" s="2"/>
      <c r="C200" s="2" t="s">
        <v>25</v>
      </c>
      <c r="D200" s="1" t="s">
        <v>70</v>
      </c>
      <c r="E200" s="56" t="s">
        <v>71</v>
      </c>
      <c r="F200" s="52" t="s">
        <v>43</v>
      </c>
      <c r="G200" s="28">
        <v>1080</v>
      </c>
      <c r="H200" s="29"/>
      <c r="I200" s="30"/>
    </row>
    <row r="201" spans="1:9" s="79" customFormat="1" ht="15.75" customHeight="1">
      <c r="A201" s="87"/>
      <c r="B201" s="2"/>
      <c r="C201" s="2" t="s">
        <v>25</v>
      </c>
      <c r="D201" s="1" t="s">
        <v>70</v>
      </c>
      <c r="E201" s="56" t="s">
        <v>71</v>
      </c>
      <c r="F201" s="52" t="s">
        <v>55</v>
      </c>
      <c r="G201" s="28">
        <v>545</v>
      </c>
      <c r="H201" s="29"/>
      <c r="I201" s="30"/>
    </row>
    <row r="202" spans="1:9" s="79" customFormat="1" ht="15.75" customHeight="1">
      <c r="A202" s="87"/>
      <c r="B202" s="2"/>
      <c r="C202" s="2" t="s">
        <v>25</v>
      </c>
      <c r="D202" s="1" t="s">
        <v>70</v>
      </c>
      <c r="E202" s="56" t="s">
        <v>71</v>
      </c>
      <c r="F202" s="52" t="s">
        <v>27</v>
      </c>
      <c r="G202" s="28">
        <v>920</v>
      </c>
      <c r="H202" s="29">
        <v>720</v>
      </c>
      <c r="I202" s="30">
        <v>560</v>
      </c>
    </row>
    <row r="203" spans="1:9" s="79" customFormat="1" ht="15.75" customHeight="1">
      <c r="A203" s="87"/>
      <c r="B203" s="2"/>
      <c r="C203" s="2" t="s">
        <v>25</v>
      </c>
      <c r="D203" s="1" t="s">
        <v>70</v>
      </c>
      <c r="E203" s="56" t="s">
        <v>71</v>
      </c>
      <c r="F203" s="52" t="s">
        <v>28</v>
      </c>
      <c r="G203" s="28">
        <v>635</v>
      </c>
      <c r="H203" s="29">
        <v>125</v>
      </c>
      <c r="I203" s="30">
        <v>26</v>
      </c>
    </row>
    <row r="204" spans="1:9" s="79" customFormat="1" ht="15.75" customHeight="1">
      <c r="A204" s="87"/>
      <c r="B204" s="2"/>
      <c r="C204" s="2" t="s">
        <v>25</v>
      </c>
      <c r="D204" s="1" t="s">
        <v>70</v>
      </c>
      <c r="E204" s="56" t="s">
        <v>71</v>
      </c>
      <c r="F204" s="52" t="s">
        <v>29</v>
      </c>
      <c r="G204" s="28">
        <v>1395</v>
      </c>
      <c r="H204" s="29">
        <v>1630</v>
      </c>
      <c r="I204" s="30">
        <v>560</v>
      </c>
    </row>
    <row r="205" spans="1:9" s="79" customFormat="1" ht="15.75" customHeight="1">
      <c r="A205" s="87"/>
      <c r="B205" s="2"/>
      <c r="C205" s="2" t="s">
        <v>25</v>
      </c>
      <c r="D205" s="1" t="s">
        <v>70</v>
      </c>
      <c r="E205" s="56" t="s">
        <v>71</v>
      </c>
      <c r="F205" s="52" t="s">
        <v>44</v>
      </c>
      <c r="G205" s="28">
        <v>1100</v>
      </c>
      <c r="H205" s="29">
        <v>380</v>
      </c>
      <c r="I205" s="30">
        <v>290</v>
      </c>
    </row>
    <row r="206" spans="1:9" s="79" customFormat="1" ht="15.75" customHeight="1">
      <c r="A206" s="87"/>
      <c r="B206" s="2"/>
      <c r="C206" s="2" t="s">
        <v>25</v>
      </c>
      <c r="D206" s="1" t="s">
        <v>70</v>
      </c>
      <c r="E206" s="56" t="s">
        <v>71</v>
      </c>
      <c r="F206" s="52" t="s">
        <v>56</v>
      </c>
      <c r="G206" s="28">
        <v>480</v>
      </c>
      <c r="H206" s="29">
        <v>85</v>
      </c>
      <c r="I206" s="30">
        <v>65</v>
      </c>
    </row>
    <row r="207" spans="1:9" s="79" customFormat="1" ht="15.75" customHeight="1">
      <c r="A207" s="87"/>
      <c r="B207" s="2"/>
      <c r="C207" s="2" t="s">
        <v>25</v>
      </c>
      <c r="D207" s="1" t="s">
        <v>70</v>
      </c>
      <c r="E207" s="56" t="s">
        <v>71</v>
      </c>
      <c r="F207" s="52" t="s">
        <v>30</v>
      </c>
      <c r="G207" s="28">
        <v>1260</v>
      </c>
      <c r="H207" s="29">
        <v>780</v>
      </c>
      <c r="I207" s="30">
        <v>300</v>
      </c>
    </row>
    <row r="208" spans="1:9" s="79" customFormat="1" ht="15.75" customHeight="1">
      <c r="A208" s="87"/>
      <c r="B208" s="2"/>
      <c r="C208" s="2" t="s">
        <v>25</v>
      </c>
      <c r="D208" s="1" t="s">
        <v>70</v>
      </c>
      <c r="E208" s="56" t="s">
        <v>71</v>
      </c>
      <c r="F208" s="52" t="s">
        <v>31</v>
      </c>
      <c r="G208" s="28">
        <v>600</v>
      </c>
      <c r="H208" s="29">
        <v>170</v>
      </c>
      <c r="I208" s="30">
        <v>35</v>
      </c>
    </row>
    <row r="209" spans="1:9" s="79" customFormat="1" ht="15.75" customHeight="1">
      <c r="A209" s="87"/>
      <c r="B209" s="2"/>
      <c r="C209" s="2" t="s">
        <v>25</v>
      </c>
      <c r="D209" s="1" t="s">
        <v>70</v>
      </c>
      <c r="E209" s="56" t="s">
        <v>71</v>
      </c>
      <c r="F209" s="52" t="s">
        <v>32</v>
      </c>
      <c r="G209" s="28">
        <v>1905</v>
      </c>
      <c r="H209" s="29">
        <v>6090</v>
      </c>
      <c r="I209" s="30">
        <v>1360</v>
      </c>
    </row>
    <row r="210" spans="1:9" s="79" customFormat="1" ht="15.75" customHeight="1">
      <c r="A210" s="87"/>
      <c r="B210" s="2"/>
      <c r="C210" s="2" t="s">
        <v>25</v>
      </c>
      <c r="D210" s="1" t="s">
        <v>70</v>
      </c>
      <c r="E210" s="56" t="s">
        <v>71</v>
      </c>
      <c r="F210" s="52" t="s">
        <v>33</v>
      </c>
      <c r="G210" s="28">
        <f>2328+45-4</f>
        <v>2369</v>
      </c>
      <c r="H210" s="29">
        <v>6394</v>
      </c>
      <c r="I210" s="30">
        <v>2220</v>
      </c>
    </row>
    <row r="211" spans="1:9" s="79" customFormat="1" ht="15.75" customHeight="1">
      <c r="A211" s="87"/>
      <c r="B211" s="2"/>
      <c r="C211" s="2" t="s">
        <v>25</v>
      </c>
      <c r="D211" s="1" t="s">
        <v>70</v>
      </c>
      <c r="E211" s="56" t="s">
        <v>71</v>
      </c>
      <c r="F211" s="52" t="s">
        <v>36</v>
      </c>
      <c r="G211" s="28">
        <v>1381</v>
      </c>
      <c r="H211" s="29">
        <v>1329</v>
      </c>
      <c r="I211" s="30">
        <v>900</v>
      </c>
    </row>
    <row r="212" spans="1:9" s="3" customFormat="1" ht="26.25" customHeight="1">
      <c r="A212" s="87">
        <v>1</v>
      </c>
      <c r="B212" s="2"/>
      <c r="C212" s="2"/>
      <c r="D212" s="1" t="s">
        <v>72</v>
      </c>
      <c r="E212" s="3" t="s">
        <v>73</v>
      </c>
      <c r="F212" s="14" t="s">
        <v>72</v>
      </c>
      <c r="G212" s="15">
        <f t="shared" ref="G212:I212" si="31">G225+G213+G229</f>
        <v>20300</v>
      </c>
      <c r="H212" s="16">
        <f t="shared" si="31"/>
        <v>16956</v>
      </c>
      <c r="I212" s="17">
        <f t="shared" si="31"/>
        <v>5725</v>
      </c>
    </row>
    <row r="213" spans="1:9" s="82" customFormat="1" ht="17.100000000000001" customHeight="1">
      <c r="A213" s="87">
        <v>2</v>
      </c>
      <c r="B213" s="1"/>
      <c r="C213" s="2" t="s">
        <v>7</v>
      </c>
      <c r="D213" s="1" t="s">
        <v>72</v>
      </c>
      <c r="E213" s="3" t="s">
        <v>73</v>
      </c>
      <c r="F213" s="19" t="s">
        <v>8</v>
      </c>
      <c r="G213" s="20">
        <f>G214+G215+G218+G219+G223+G224</f>
        <v>6199</v>
      </c>
      <c r="H213" s="21">
        <f t="shared" ref="H213:I213" si="32">H214+H215+H218+H219+H223+H224</f>
        <v>0</v>
      </c>
      <c r="I213" s="22">
        <f t="shared" si="32"/>
        <v>0</v>
      </c>
    </row>
    <row r="214" spans="1:9" s="82" customFormat="1" ht="17.100000000000001" customHeight="1">
      <c r="A214" s="87"/>
      <c r="B214" s="1"/>
      <c r="C214" s="2" t="s">
        <v>7</v>
      </c>
      <c r="D214" s="1" t="s">
        <v>72</v>
      </c>
      <c r="E214" s="3" t="s">
        <v>73</v>
      </c>
      <c r="F214" s="24" t="s">
        <v>9</v>
      </c>
      <c r="G214" s="89">
        <v>904</v>
      </c>
      <c r="H214" s="32"/>
      <c r="I214" s="33"/>
    </row>
    <row r="215" spans="1:9" s="83" customFormat="1" ht="15.75" customHeight="1">
      <c r="A215" s="87">
        <v>3</v>
      </c>
      <c r="B215" s="1" t="s">
        <v>10</v>
      </c>
      <c r="C215" s="2" t="s">
        <v>7</v>
      </c>
      <c r="D215" s="1" t="s">
        <v>72</v>
      </c>
      <c r="E215" s="3" t="s">
        <v>73</v>
      </c>
      <c r="F215" s="24" t="s">
        <v>11</v>
      </c>
      <c r="G215" s="40">
        <f>SUM(G216:G217)</f>
        <v>2899</v>
      </c>
      <c r="H215" s="63"/>
      <c r="I215" s="64"/>
    </row>
    <row r="216" spans="1:9" s="83" customFormat="1" ht="15.75" customHeight="1">
      <c r="A216" s="87"/>
      <c r="B216" s="1" t="s">
        <v>10</v>
      </c>
      <c r="C216" s="2" t="s">
        <v>7</v>
      </c>
      <c r="D216" s="1" t="s">
        <v>72</v>
      </c>
      <c r="E216" s="3" t="s">
        <v>73</v>
      </c>
      <c r="F216" s="35" t="s">
        <v>12</v>
      </c>
      <c r="G216" s="36">
        <v>2899</v>
      </c>
      <c r="H216" s="37"/>
      <c r="I216" s="38"/>
    </row>
    <row r="217" spans="1:9" s="83" customFormat="1" ht="15.75" customHeight="1">
      <c r="A217" s="87"/>
      <c r="B217" s="1" t="s">
        <v>10</v>
      </c>
      <c r="C217" s="2" t="s">
        <v>7</v>
      </c>
      <c r="D217" s="1" t="s">
        <v>72</v>
      </c>
      <c r="E217" s="3" t="s">
        <v>73</v>
      </c>
      <c r="F217" s="35" t="s">
        <v>13</v>
      </c>
      <c r="G217" s="31"/>
      <c r="H217" s="32"/>
      <c r="I217" s="33"/>
    </row>
    <row r="218" spans="1:9" s="83" customFormat="1" ht="15.75" customHeight="1">
      <c r="A218" s="87"/>
      <c r="B218" s="1"/>
      <c r="C218" s="2" t="s">
        <v>7</v>
      </c>
      <c r="D218" s="1" t="s">
        <v>72</v>
      </c>
      <c r="E218" s="3" t="s">
        <v>73</v>
      </c>
      <c r="F218" s="39" t="s">
        <v>14</v>
      </c>
      <c r="G218" s="31">
        <v>269</v>
      </c>
      <c r="H218" s="32"/>
      <c r="I218" s="33"/>
    </row>
    <row r="219" spans="1:9" s="83" customFormat="1" ht="15.75" customHeight="1">
      <c r="A219" s="87">
        <v>3</v>
      </c>
      <c r="B219" s="1" t="s">
        <v>15</v>
      </c>
      <c r="C219" s="2" t="s">
        <v>7</v>
      </c>
      <c r="D219" s="1" t="s">
        <v>72</v>
      </c>
      <c r="E219" s="3" t="s">
        <v>73</v>
      </c>
      <c r="F219" s="39" t="s">
        <v>16</v>
      </c>
      <c r="G219" s="40">
        <f>G220+G221+G222</f>
        <v>782</v>
      </c>
      <c r="H219" s="63"/>
      <c r="I219" s="64"/>
    </row>
    <row r="220" spans="1:9" s="83" customFormat="1" ht="15.75" customHeight="1">
      <c r="A220" s="87"/>
      <c r="B220" s="1" t="s">
        <v>15</v>
      </c>
      <c r="C220" s="2" t="s">
        <v>7</v>
      </c>
      <c r="D220" s="1" t="s">
        <v>72</v>
      </c>
      <c r="E220" s="3" t="s">
        <v>73</v>
      </c>
      <c r="F220" s="35" t="s">
        <v>12</v>
      </c>
      <c r="G220" s="102">
        <v>664</v>
      </c>
      <c r="H220" s="68"/>
      <c r="I220" s="69"/>
    </row>
    <row r="221" spans="1:9" s="83" customFormat="1" ht="15.75" customHeight="1">
      <c r="A221" s="87"/>
      <c r="B221" s="1" t="s">
        <v>15</v>
      </c>
      <c r="C221" s="2" t="s">
        <v>7</v>
      </c>
      <c r="D221" s="1" t="s">
        <v>72</v>
      </c>
      <c r="E221" s="3" t="s">
        <v>73</v>
      </c>
      <c r="F221" s="35" t="s">
        <v>13</v>
      </c>
      <c r="G221" s="102"/>
      <c r="H221" s="68"/>
      <c r="I221" s="69"/>
    </row>
    <row r="222" spans="1:9" s="83" customFormat="1" ht="31.5" customHeight="1">
      <c r="A222" s="87"/>
      <c r="B222" s="1" t="s">
        <v>15</v>
      </c>
      <c r="C222" s="2" t="s">
        <v>7</v>
      </c>
      <c r="D222" s="1" t="s">
        <v>72</v>
      </c>
      <c r="E222" s="3" t="s">
        <v>73</v>
      </c>
      <c r="F222" s="43" t="s">
        <v>17</v>
      </c>
      <c r="G222" s="42">
        <v>118</v>
      </c>
      <c r="H222" s="110"/>
      <c r="I222" s="111"/>
    </row>
    <row r="223" spans="1:9" s="83" customFormat="1" ht="30.75" customHeight="1">
      <c r="A223" s="87"/>
      <c r="B223" s="1"/>
      <c r="C223" s="2" t="s">
        <v>7</v>
      </c>
      <c r="D223" s="1" t="s">
        <v>72</v>
      </c>
      <c r="E223" s="3" t="s">
        <v>73</v>
      </c>
      <c r="F223" s="44" t="s">
        <v>18</v>
      </c>
      <c r="G223" s="31">
        <v>55</v>
      </c>
      <c r="H223" s="32"/>
      <c r="I223" s="33"/>
    </row>
    <row r="224" spans="1:9" s="83" customFormat="1" ht="21.75" customHeight="1">
      <c r="A224" s="87"/>
      <c r="B224" s="1"/>
      <c r="C224" s="2" t="s">
        <v>7</v>
      </c>
      <c r="D224" s="1" t="s">
        <v>72</v>
      </c>
      <c r="E224" s="3" t="s">
        <v>73</v>
      </c>
      <c r="F224" s="44" t="s">
        <v>19</v>
      </c>
      <c r="G224" s="31">
        <v>1290</v>
      </c>
      <c r="H224" s="32"/>
      <c r="I224" s="33"/>
    </row>
    <row r="225" spans="1:9" s="83" customFormat="1" ht="18.75" customHeight="1">
      <c r="A225" s="87">
        <v>2</v>
      </c>
      <c r="B225" s="2"/>
      <c r="C225" s="2" t="s">
        <v>40</v>
      </c>
      <c r="D225" s="1" t="s">
        <v>72</v>
      </c>
      <c r="E225" s="3" t="s">
        <v>73</v>
      </c>
      <c r="F225" s="19" t="s">
        <v>41</v>
      </c>
      <c r="G225" s="31">
        <f t="shared" ref="G225:I225" si="33">SUM(G226:G228)</f>
        <v>1709</v>
      </c>
      <c r="H225" s="32">
        <f t="shared" si="33"/>
        <v>908</v>
      </c>
      <c r="I225" s="33">
        <f t="shared" si="33"/>
        <v>0</v>
      </c>
    </row>
    <row r="226" spans="1:9" s="83" customFormat="1" ht="15.75" customHeight="1">
      <c r="A226" s="87"/>
      <c r="B226" s="2"/>
      <c r="C226" s="2" t="s">
        <v>40</v>
      </c>
      <c r="D226" s="1" t="s">
        <v>72</v>
      </c>
      <c r="E226" s="3" t="s">
        <v>73</v>
      </c>
      <c r="F226" s="52" t="s">
        <v>42</v>
      </c>
      <c r="G226" s="90">
        <v>1592</v>
      </c>
      <c r="H226" s="91">
        <v>877</v>
      </c>
      <c r="I226" s="51"/>
    </row>
    <row r="227" spans="1:9" s="83" customFormat="1" ht="15.75" customHeight="1">
      <c r="A227" s="87"/>
      <c r="B227" s="2"/>
      <c r="C227" s="2" t="s">
        <v>40</v>
      </c>
      <c r="D227" s="1" t="s">
        <v>72</v>
      </c>
      <c r="E227" s="3" t="s">
        <v>73</v>
      </c>
      <c r="F227" s="52" t="s">
        <v>48</v>
      </c>
      <c r="G227" s="90">
        <v>69</v>
      </c>
      <c r="H227" s="91">
        <v>31</v>
      </c>
      <c r="I227" s="51"/>
    </row>
    <row r="228" spans="1:9" s="83" customFormat="1" ht="32.25" customHeight="1">
      <c r="A228" s="87"/>
      <c r="B228" s="2"/>
      <c r="C228" s="2" t="s">
        <v>40</v>
      </c>
      <c r="D228" s="1" t="s">
        <v>72</v>
      </c>
      <c r="E228" s="3" t="s">
        <v>73</v>
      </c>
      <c r="F228" s="50" t="s">
        <v>24</v>
      </c>
      <c r="G228" s="90">
        <v>48</v>
      </c>
      <c r="H228" s="91">
        <v>0</v>
      </c>
      <c r="I228" s="51"/>
    </row>
    <row r="229" spans="1:9" s="82" customFormat="1" ht="17.100000000000001" customHeight="1">
      <c r="A229" s="87">
        <v>2</v>
      </c>
      <c r="B229" s="2"/>
      <c r="C229" s="2" t="s">
        <v>25</v>
      </c>
      <c r="D229" s="1" t="s">
        <v>72</v>
      </c>
      <c r="E229" s="53" t="s">
        <v>73</v>
      </c>
      <c r="F229" s="19" t="s">
        <v>26</v>
      </c>
      <c r="G229" s="31">
        <f t="shared" ref="G229:I229" si="34">SUM(G230:G243)</f>
        <v>12392</v>
      </c>
      <c r="H229" s="32">
        <f t="shared" si="34"/>
        <v>16048</v>
      </c>
      <c r="I229" s="33">
        <f t="shared" si="34"/>
        <v>5725</v>
      </c>
    </row>
    <row r="230" spans="1:9" s="79" customFormat="1" ht="15.75" customHeight="1">
      <c r="A230" s="87"/>
      <c r="B230" s="2"/>
      <c r="C230" s="2" t="s">
        <v>25</v>
      </c>
      <c r="D230" s="1" t="s">
        <v>72</v>
      </c>
      <c r="E230" s="56" t="s">
        <v>73</v>
      </c>
      <c r="F230" s="52" t="s">
        <v>43</v>
      </c>
      <c r="G230" s="28">
        <v>313</v>
      </c>
      <c r="H230" s="29">
        <v>311</v>
      </c>
      <c r="I230" s="30">
        <v>84</v>
      </c>
    </row>
    <row r="231" spans="1:9" s="79" customFormat="1" ht="15.75" customHeight="1">
      <c r="A231" s="87"/>
      <c r="B231" s="2"/>
      <c r="C231" s="2" t="s">
        <v>25</v>
      </c>
      <c r="D231" s="1" t="s">
        <v>72</v>
      </c>
      <c r="E231" s="56" t="s">
        <v>73</v>
      </c>
      <c r="F231" s="52" t="s">
        <v>55</v>
      </c>
      <c r="G231" s="28">
        <v>180</v>
      </c>
      <c r="H231" s="29">
        <v>242</v>
      </c>
      <c r="I231" s="30"/>
    </row>
    <row r="232" spans="1:9" s="79" customFormat="1" ht="15.75" customHeight="1">
      <c r="A232" s="87"/>
      <c r="B232" s="2"/>
      <c r="C232" s="2" t="s">
        <v>25</v>
      </c>
      <c r="D232" s="1" t="s">
        <v>72</v>
      </c>
      <c r="E232" s="56" t="s">
        <v>73</v>
      </c>
      <c r="F232" s="52" t="s">
        <v>50</v>
      </c>
      <c r="G232" s="28">
        <v>470</v>
      </c>
      <c r="H232" s="29">
        <v>700</v>
      </c>
      <c r="I232" s="30">
        <v>120</v>
      </c>
    </row>
    <row r="233" spans="1:9" s="79" customFormat="1" ht="15.75" customHeight="1">
      <c r="A233" s="87"/>
      <c r="B233" s="2"/>
      <c r="C233" s="2" t="s">
        <v>25</v>
      </c>
      <c r="D233" s="1" t="s">
        <v>72</v>
      </c>
      <c r="E233" s="56" t="s">
        <v>73</v>
      </c>
      <c r="F233" s="52" t="s">
        <v>51</v>
      </c>
      <c r="G233" s="28">
        <v>40</v>
      </c>
      <c r="H233" s="29">
        <v>166</v>
      </c>
      <c r="I233" s="30">
        <v>12</v>
      </c>
    </row>
    <row r="234" spans="1:9" s="79" customFormat="1" ht="15.75" customHeight="1">
      <c r="A234" s="87"/>
      <c r="B234" s="2"/>
      <c r="C234" s="2" t="s">
        <v>25</v>
      </c>
      <c r="D234" s="1" t="s">
        <v>72</v>
      </c>
      <c r="E234" s="56" t="s">
        <v>73</v>
      </c>
      <c r="F234" s="52" t="s">
        <v>27</v>
      </c>
      <c r="G234" s="28">
        <v>100</v>
      </c>
      <c r="H234" s="29">
        <v>133</v>
      </c>
      <c r="I234" s="30"/>
    </row>
    <row r="235" spans="1:9" s="79" customFormat="1" ht="15.75" customHeight="1">
      <c r="A235" s="87"/>
      <c r="B235" s="2"/>
      <c r="C235" s="2" t="s">
        <v>25</v>
      </c>
      <c r="D235" s="1" t="s">
        <v>72</v>
      </c>
      <c r="E235" s="56" t="s">
        <v>73</v>
      </c>
      <c r="F235" s="52" t="s">
        <v>28</v>
      </c>
      <c r="G235" s="28">
        <v>2</v>
      </c>
      <c r="H235" s="29">
        <v>3</v>
      </c>
      <c r="I235" s="30"/>
    </row>
    <row r="236" spans="1:9" s="79" customFormat="1" ht="15.75" customHeight="1">
      <c r="A236" s="87"/>
      <c r="B236" s="2"/>
      <c r="C236" s="2" t="s">
        <v>25</v>
      </c>
      <c r="D236" s="1" t="s">
        <v>72</v>
      </c>
      <c r="E236" s="56" t="s">
        <v>73</v>
      </c>
      <c r="F236" s="52" t="s">
        <v>29</v>
      </c>
      <c r="G236" s="28">
        <v>503</v>
      </c>
      <c r="H236" s="29">
        <v>298</v>
      </c>
      <c r="I236" s="30">
        <v>640</v>
      </c>
    </row>
    <row r="237" spans="1:9" s="79" customFormat="1" ht="15.75" customHeight="1">
      <c r="A237" s="87"/>
      <c r="B237" s="2"/>
      <c r="C237" s="2" t="s">
        <v>25</v>
      </c>
      <c r="D237" s="1" t="s">
        <v>72</v>
      </c>
      <c r="E237" s="56" t="s">
        <v>73</v>
      </c>
      <c r="F237" s="52" t="s">
        <v>44</v>
      </c>
      <c r="G237" s="28">
        <v>80</v>
      </c>
      <c r="H237" s="29">
        <v>70</v>
      </c>
      <c r="I237" s="30"/>
    </row>
    <row r="238" spans="1:9" s="79" customFormat="1" ht="15.75" customHeight="1">
      <c r="A238" s="87"/>
      <c r="B238" s="2"/>
      <c r="C238" s="2" t="s">
        <v>25</v>
      </c>
      <c r="D238" s="1" t="s">
        <v>72</v>
      </c>
      <c r="E238" s="56" t="s">
        <v>73</v>
      </c>
      <c r="F238" s="52" t="s">
        <v>56</v>
      </c>
      <c r="G238" s="28">
        <v>52</v>
      </c>
      <c r="H238" s="29">
        <v>63</v>
      </c>
      <c r="I238" s="30"/>
    </row>
    <row r="239" spans="1:9" s="79" customFormat="1" ht="15.75" customHeight="1">
      <c r="A239" s="87"/>
      <c r="B239" s="2"/>
      <c r="C239" s="2" t="s">
        <v>25</v>
      </c>
      <c r="D239" s="1" t="s">
        <v>72</v>
      </c>
      <c r="E239" s="56" t="s">
        <v>73</v>
      </c>
      <c r="F239" s="52" t="s">
        <v>30</v>
      </c>
      <c r="G239" s="28">
        <v>480</v>
      </c>
      <c r="H239" s="29">
        <v>600</v>
      </c>
      <c r="I239" s="30">
        <v>250</v>
      </c>
    </row>
    <row r="240" spans="1:9" s="79" customFormat="1" ht="15.75" customHeight="1">
      <c r="A240" s="87"/>
      <c r="B240" s="2"/>
      <c r="C240" s="2" t="s">
        <v>25</v>
      </c>
      <c r="D240" s="1" t="s">
        <v>72</v>
      </c>
      <c r="E240" s="56" t="s">
        <v>73</v>
      </c>
      <c r="F240" s="52" t="s">
        <v>31</v>
      </c>
      <c r="G240" s="28">
        <v>180</v>
      </c>
      <c r="H240" s="29">
        <v>303</v>
      </c>
      <c r="I240" s="30"/>
    </row>
    <row r="241" spans="1:9" s="79" customFormat="1" ht="15.75" customHeight="1">
      <c r="A241" s="87"/>
      <c r="B241" s="2"/>
      <c r="C241" s="2" t="s">
        <v>25</v>
      </c>
      <c r="D241" s="1" t="s">
        <v>72</v>
      </c>
      <c r="E241" s="56" t="s">
        <v>73</v>
      </c>
      <c r="F241" s="52" t="s">
        <v>32</v>
      </c>
      <c r="G241" s="28">
        <v>2995</v>
      </c>
      <c r="H241" s="29">
        <v>3436</v>
      </c>
      <c r="I241" s="30">
        <v>144</v>
      </c>
    </row>
    <row r="242" spans="1:9" s="79" customFormat="1" ht="15.75" customHeight="1">
      <c r="A242" s="87"/>
      <c r="B242" s="2"/>
      <c r="C242" s="2" t="s">
        <v>25</v>
      </c>
      <c r="D242" s="1" t="s">
        <v>72</v>
      </c>
      <c r="E242" s="56" t="s">
        <v>73</v>
      </c>
      <c r="F242" s="52" t="s">
        <v>33</v>
      </c>
      <c r="G242" s="28">
        <f>5199+41-4</f>
        <v>5236</v>
      </c>
      <c r="H242" s="29">
        <v>7572</v>
      </c>
      <c r="I242" s="30">
        <v>3935</v>
      </c>
    </row>
    <row r="243" spans="1:9" s="79" customFormat="1" ht="15.75" customHeight="1">
      <c r="A243" s="87"/>
      <c r="B243" s="2"/>
      <c r="C243" s="2" t="s">
        <v>25</v>
      </c>
      <c r="D243" s="1" t="s">
        <v>72</v>
      </c>
      <c r="E243" s="56" t="s">
        <v>73</v>
      </c>
      <c r="F243" s="52" t="s">
        <v>36</v>
      </c>
      <c r="G243" s="28">
        <v>1761</v>
      </c>
      <c r="H243" s="29">
        <v>2151</v>
      </c>
      <c r="I243" s="30">
        <v>540</v>
      </c>
    </row>
    <row r="244" spans="1:9" s="3" customFormat="1" ht="25.5" customHeight="1">
      <c r="A244" s="87">
        <v>1</v>
      </c>
      <c r="B244" s="2"/>
      <c r="C244" s="2"/>
      <c r="D244" s="1" t="s">
        <v>74</v>
      </c>
      <c r="E244" s="3" t="s">
        <v>75</v>
      </c>
      <c r="F244" s="14" t="s">
        <v>74</v>
      </c>
      <c r="G244" s="15">
        <f t="shared" ref="G244:I244" si="35">G257+G261+G245</f>
        <v>82595</v>
      </c>
      <c r="H244" s="16">
        <f t="shared" si="35"/>
        <v>66352</v>
      </c>
      <c r="I244" s="17">
        <f t="shared" si="35"/>
        <v>22438</v>
      </c>
    </row>
    <row r="245" spans="1:9" s="82" customFormat="1" ht="17.100000000000001" customHeight="1">
      <c r="A245" s="87">
        <v>2</v>
      </c>
      <c r="B245" s="1"/>
      <c r="C245" s="2" t="s">
        <v>7</v>
      </c>
      <c r="D245" s="1" t="s">
        <v>74</v>
      </c>
      <c r="E245" s="3" t="s">
        <v>75</v>
      </c>
      <c r="F245" s="19" t="s">
        <v>8</v>
      </c>
      <c r="G245" s="20">
        <f>G246+G247+G250+G251+G255+G256</f>
        <v>27398</v>
      </c>
      <c r="H245" s="21">
        <f t="shared" ref="H245:I245" si="36">H246+H247+H250+H251+H255+H256</f>
        <v>0</v>
      </c>
      <c r="I245" s="22">
        <f t="shared" si="36"/>
        <v>0</v>
      </c>
    </row>
    <row r="246" spans="1:9" s="82" customFormat="1" ht="17.100000000000001" customHeight="1">
      <c r="A246" s="87"/>
      <c r="B246" s="1"/>
      <c r="C246" s="2" t="s">
        <v>7</v>
      </c>
      <c r="D246" s="1" t="s">
        <v>74</v>
      </c>
      <c r="E246" s="3" t="s">
        <v>75</v>
      </c>
      <c r="F246" s="24" t="s">
        <v>9</v>
      </c>
      <c r="G246" s="89">
        <v>3545</v>
      </c>
      <c r="H246" s="32"/>
      <c r="I246" s="33"/>
    </row>
    <row r="247" spans="1:9" s="83" customFormat="1" ht="15.75" customHeight="1">
      <c r="A247" s="87">
        <v>3</v>
      </c>
      <c r="B247" s="1" t="s">
        <v>10</v>
      </c>
      <c r="C247" s="2" t="s">
        <v>7</v>
      </c>
      <c r="D247" s="1" t="s">
        <v>74</v>
      </c>
      <c r="E247" s="3" t="s">
        <v>75</v>
      </c>
      <c r="F247" s="24" t="s">
        <v>11</v>
      </c>
      <c r="G247" s="20">
        <f t="shared" ref="G247:I247" si="37">SUM(G248:G249)</f>
        <v>11407</v>
      </c>
      <c r="H247" s="32">
        <f t="shared" si="37"/>
        <v>0</v>
      </c>
      <c r="I247" s="33">
        <f t="shared" si="37"/>
        <v>0</v>
      </c>
    </row>
    <row r="248" spans="1:9" s="83" customFormat="1" ht="15.75" customHeight="1">
      <c r="A248" s="87"/>
      <c r="B248" s="1" t="s">
        <v>10</v>
      </c>
      <c r="C248" s="2" t="s">
        <v>7</v>
      </c>
      <c r="D248" s="1" t="s">
        <v>74</v>
      </c>
      <c r="E248" s="3" t="s">
        <v>75</v>
      </c>
      <c r="F248" s="35" t="s">
        <v>12</v>
      </c>
      <c r="G248" s="36">
        <v>11407</v>
      </c>
      <c r="H248" s="37"/>
      <c r="I248" s="38"/>
    </row>
    <row r="249" spans="1:9" s="83" customFormat="1" ht="15.75" customHeight="1">
      <c r="A249" s="87"/>
      <c r="B249" s="1" t="s">
        <v>10</v>
      </c>
      <c r="C249" s="2" t="s">
        <v>7</v>
      </c>
      <c r="D249" s="1" t="s">
        <v>74</v>
      </c>
      <c r="E249" s="3" t="s">
        <v>75</v>
      </c>
      <c r="F249" s="35" t="s">
        <v>13</v>
      </c>
      <c r="G249" s="31"/>
      <c r="H249" s="32"/>
      <c r="I249" s="33"/>
    </row>
    <row r="250" spans="1:9" s="83" customFormat="1" ht="15.75" customHeight="1">
      <c r="A250" s="87"/>
      <c r="B250" s="1"/>
      <c r="C250" s="2" t="s">
        <v>7</v>
      </c>
      <c r="D250" s="1" t="s">
        <v>74</v>
      </c>
      <c r="E250" s="3" t="s">
        <v>75</v>
      </c>
      <c r="F250" s="39" t="s">
        <v>14</v>
      </c>
      <c r="G250" s="31">
        <v>1059</v>
      </c>
      <c r="H250" s="32"/>
      <c r="I250" s="33"/>
    </row>
    <row r="251" spans="1:9" s="83" customFormat="1" ht="15.75" customHeight="1">
      <c r="A251" s="87">
        <v>3</v>
      </c>
      <c r="B251" s="1" t="s">
        <v>15</v>
      </c>
      <c r="C251" s="2" t="s">
        <v>7</v>
      </c>
      <c r="D251" s="1" t="s">
        <v>74</v>
      </c>
      <c r="E251" s="3" t="s">
        <v>75</v>
      </c>
      <c r="F251" s="39" t="s">
        <v>16</v>
      </c>
      <c r="G251" s="40">
        <f>G252+G253+G254</f>
        <v>2721</v>
      </c>
      <c r="H251" s="63"/>
      <c r="I251" s="64"/>
    </row>
    <row r="252" spans="1:9" s="83" customFormat="1" ht="15.75" customHeight="1">
      <c r="A252" s="87"/>
      <c r="B252" s="1" t="s">
        <v>15</v>
      </c>
      <c r="C252" s="2" t="s">
        <v>7</v>
      </c>
      <c r="D252" s="1" t="s">
        <v>74</v>
      </c>
      <c r="E252" s="3" t="s">
        <v>75</v>
      </c>
      <c r="F252" s="35" t="s">
        <v>12</v>
      </c>
      <c r="G252" s="102">
        <v>2721</v>
      </c>
      <c r="H252" s="68"/>
      <c r="I252" s="69"/>
    </row>
    <row r="253" spans="1:9" s="83" customFormat="1" ht="15.75" customHeight="1">
      <c r="A253" s="87"/>
      <c r="B253" s="1" t="s">
        <v>15</v>
      </c>
      <c r="C253" s="2" t="s">
        <v>7</v>
      </c>
      <c r="D253" s="1" t="s">
        <v>74</v>
      </c>
      <c r="E253" s="3" t="s">
        <v>75</v>
      </c>
      <c r="F253" s="35" t="s">
        <v>13</v>
      </c>
      <c r="G253" s="31"/>
      <c r="H253" s="32"/>
      <c r="I253" s="33"/>
    </row>
    <row r="254" spans="1:9" s="83" customFormat="1" ht="28.5" customHeight="1">
      <c r="A254" s="87"/>
      <c r="B254" s="1" t="s">
        <v>15</v>
      </c>
      <c r="C254" s="2" t="s">
        <v>7</v>
      </c>
      <c r="D254" s="1" t="s">
        <v>74</v>
      </c>
      <c r="E254" s="3" t="s">
        <v>75</v>
      </c>
      <c r="F254" s="43" t="s">
        <v>17</v>
      </c>
      <c r="G254" s="31"/>
      <c r="H254" s="32"/>
      <c r="I254" s="33"/>
    </row>
    <row r="255" spans="1:9" s="83" customFormat="1" ht="30.75" customHeight="1">
      <c r="A255" s="87"/>
      <c r="B255" s="1"/>
      <c r="C255" s="2" t="s">
        <v>7</v>
      </c>
      <c r="D255" s="1" t="s">
        <v>74</v>
      </c>
      <c r="E255" s="3" t="s">
        <v>75</v>
      </c>
      <c r="F255" s="44" t="s">
        <v>18</v>
      </c>
      <c r="G255" s="31">
        <v>166</v>
      </c>
      <c r="H255" s="32"/>
      <c r="I255" s="33"/>
    </row>
    <row r="256" spans="1:9" s="83" customFormat="1" ht="27" customHeight="1">
      <c r="A256" s="87"/>
      <c r="B256" s="1"/>
      <c r="C256" s="2" t="s">
        <v>7</v>
      </c>
      <c r="D256" s="1" t="s">
        <v>74</v>
      </c>
      <c r="E256" s="3" t="s">
        <v>75</v>
      </c>
      <c r="F256" s="44" t="s">
        <v>19</v>
      </c>
      <c r="G256" s="31">
        <v>8500</v>
      </c>
      <c r="H256" s="32"/>
      <c r="I256" s="33"/>
    </row>
    <row r="257" spans="1:9" s="83" customFormat="1" ht="18.75" customHeight="1">
      <c r="A257" s="87">
        <v>2</v>
      </c>
      <c r="B257" s="2"/>
      <c r="C257" s="2" t="s">
        <v>40</v>
      </c>
      <c r="D257" s="1" t="s">
        <v>74</v>
      </c>
      <c r="E257" s="3" t="s">
        <v>75</v>
      </c>
      <c r="F257" s="19" t="s">
        <v>41</v>
      </c>
      <c r="G257" s="31">
        <f t="shared" ref="G257:I257" si="38">SUM(G258:G260)</f>
        <v>6636</v>
      </c>
      <c r="H257" s="32">
        <f t="shared" si="38"/>
        <v>3463</v>
      </c>
      <c r="I257" s="33">
        <f t="shared" si="38"/>
        <v>0</v>
      </c>
    </row>
    <row r="258" spans="1:9" s="83" customFormat="1" ht="15.75" customHeight="1">
      <c r="A258" s="87"/>
      <c r="B258" s="2"/>
      <c r="C258" s="2" t="s">
        <v>40</v>
      </c>
      <c r="D258" s="1" t="s">
        <v>74</v>
      </c>
      <c r="E258" s="3" t="s">
        <v>75</v>
      </c>
      <c r="F258" s="52" t="s">
        <v>42</v>
      </c>
      <c r="G258" s="90">
        <v>5960</v>
      </c>
      <c r="H258" s="91">
        <v>3282</v>
      </c>
      <c r="I258" s="51"/>
    </row>
    <row r="259" spans="1:9" s="83" customFormat="1" ht="15.75" customHeight="1">
      <c r="A259" s="87"/>
      <c r="B259" s="2"/>
      <c r="C259" s="2" t="s">
        <v>40</v>
      </c>
      <c r="D259" s="1" t="s">
        <v>74</v>
      </c>
      <c r="E259" s="3" t="s">
        <v>75</v>
      </c>
      <c r="F259" s="52" t="s">
        <v>48</v>
      </c>
      <c r="G259" s="90">
        <v>407</v>
      </c>
      <c r="H259" s="91">
        <v>181</v>
      </c>
      <c r="I259" s="51"/>
    </row>
    <row r="260" spans="1:9" s="83" customFormat="1" ht="32.25" customHeight="1">
      <c r="A260" s="87"/>
      <c r="B260" s="2"/>
      <c r="C260" s="2" t="s">
        <v>40</v>
      </c>
      <c r="D260" s="1" t="s">
        <v>74</v>
      </c>
      <c r="E260" s="3" t="s">
        <v>75</v>
      </c>
      <c r="F260" s="50" t="s">
        <v>24</v>
      </c>
      <c r="G260" s="90">
        <v>269</v>
      </c>
      <c r="H260" s="91">
        <v>0</v>
      </c>
      <c r="I260" s="51"/>
    </row>
    <row r="261" spans="1:9" s="82" customFormat="1" ht="16.5" customHeight="1">
      <c r="A261" s="87">
        <v>2</v>
      </c>
      <c r="B261" s="2"/>
      <c r="C261" s="2" t="s">
        <v>25</v>
      </c>
      <c r="D261" s="1" t="s">
        <v>74</v>
      </c>
      <c r="E261" s="53" t="s">
        <v>75</v>
      </c>
      <c r="F261" s="54" t="s">
        <v>26</v>
      </c>
      <c r="G261" s="31">
        <f t="shared" ref="G261:I261" si="39">SUM(G262:G278)</f>
        <v>48561</v>
      </c>
      <c r="H261" s="32">
        <f t="shared" si="39"/>
        <v>62889</v>
      </c>
      <c r="I261" s="33">
        <f t="shared" si="39"/>
        <v>22438</v>
      </c>
    </row>
    <row r="262" spans="1:9" s="79" customFormat="1" ht="15.75" customHeight="1">
      <c r="A262" s="87"/>
      <c r="B262" s="2"/>
      <c r="C262" s="2" t="s">
        <v>25</v>
      </c>
      <c r="D262" s="1" t="s">
        <v>74</v>
      </c>
      <c r="E262" s="56" t="s">
        <v>75</v>
      </c>
      <c r="F262" s="50" t="s">
        <v>76</v>
      </c>
      <c r="G262" s="28">
        <v>351</v>
      </c>
      <c r="H262" s="29">
        <v>457</v>
      </c>
      <c r="I262" s="69">
        <v>0</v>
      </c>
    </row>
    <row r="263" spans="1:9" s="79" customFormat="1" ht="15.75" customHeight="1">
      <c r="A263" s="87"/>
      <c r="B263" s="2"/>
      <c r="C263" s="2" t="s">
        <v>25</v>
      </c>
      <c r="D263" s="1" t="s">
        <v>74</v>
      </c>
      <c r="E263" s="56" t="s">
        <v>75</v>
      </c>
      <c r="F263" s="50" t="s">
        <v>43</v>
      </c>
      <c r="G263" s="28">
        <v>63</v>
      </c>
      <c r="H263" s="29">
        <v>30</v>
      </c>
      <c r="I263" s="69">
        <v>0</v>
      </c>
    </row>
    <row r="264" spans="1:9" s="79" customFormat="1" ht="15.75" customHeight="1">
      <c r="A264" s="87"/>
      <c r="B264" s="2"/>
      <c r="C264" s="2" t="s">
        <v>25</v>
      </c>
      <c r="D264" s="1" t="s">
        <v>74</v>
      </c>
      <c r="E264" s="56" t="s">
        <v>75</v>
      </c>
      <c r="F264" s="50" t="s">
        <v>55</v>
      </c>
      <c r="G264" s="28">
        <v>63</v>
      </c>
      <c r="H264" s="29">
        <v>27</v>
      </c>
      <c r="I264" s="69">
        <v>0</v>
      </c>
    </row>
    <row r="265" spans="1:9" s="79" customFormat="1" ht="15.75" customHeight="1">
      <c r="A265" s="87"/>
      <c r="B265" s="2"/>
      <c r="C265" s="2" t="s">
        <v>25</v>
      </c>
      <c r="D265" s="1" t="s">
        <v>74</v>
      </c>
      <c r="E265" s="56" t="s">
        <v>75</v>
      </c>
      <c r="F265" s="50" t="s">
        <v>77</v>
      </c>
      <c r="G265" s="28">
        <v>35</v>
      </c>
      <c r="H265" s="29"/>
      <c r="I265" s="69"/>
    </row>
    <row r="266" spans="1:9" s="79" customFormat="1" ht="15.75" customHeight="1">
      <c r="A266" s="87"/>
      <c r="B266" s="2"/>
      <c r="C266" s="2" t="s">
        <v>25</v>
      </c>
      <c r="D266" s="1" t="s">
        <v>74</v>
      </c>
      <c r="E266" s="56" t="s">
        <v>75</v>
      </c>
      <c r="F266" s="52" t="s">
        <v>49</v>
      </c>
      <c r="G266" s="28">
        <v>541</v>
      </c>
      <c r="H266" s="29">
        <v>167</v>
      </c>
      <c r="I266" s="69">
        <v>200</v>
      </c>
    </row>
    <row r="267" spans="1:9" s="79" customFormat="1" ht="15.75" customHeight="1">
      <c r="A267" s="87"/>
      <c r="B267" s="2"/>
      <c r="C267" s="2" t="s">
        <v>25</v>
      </c>
      <c r="D267" s="1" t="s">
        <v>74</v>
      </c>
      <c r="E267" s="56" t="s">
        <v>75</v>
      </c>
      <c r="F267" s="52" t="s">
        <v>78</v>
      </c>
      <c r="G267" s="28">
        <v>329</v>
      </c>
      <c r="H267" s="29">
        <v>427</v>
      </c>
      <c r="I267" s="69">
        <v>84</v>
      </c>
    </row>
    <row r="268" spans="1:9" s="79" customFormat="1" ht="15.75" customHeight="1">
      <c r="A268" s="87"/>
      <c r="B268" s="2"/>
      <c r="C268" s="2" t="s">
        <v>25</v>
      </c>
      <c r="D268" s="1" t="s">
        <v>74</v>
      </c>
      <c r="E268" s="56" t="s">
        <v>75</v>
      </c>
      <c r="F268" s="52" t="s">
        <v>27</v>
      </c>
      <c r="G268" s="28">
        <v>894</v>
      </c>
      <c r="H268" s="29">
        <v>220</v>
      </c>
      <c r="I268" s="69"/>
    </row>
    <row r="269" spans="1:9" s="79" customFormat="1" ht="15.75" customHeight="1">
      <c r="A269" s="87"/>
      <c r="B269" s="2"/>
      <c r="C269" s="2" t="s">
        <v>25</v>
      </c>
      <c r="D269" s="1" t="s">
        <v>74</v>
      </c>
      <c r="E269" s="56" t="s">
        <v>75</v>
      </c>
      <c r="F269" s="50" t="s">
        <v>28</v>
      </c>
      <c r="G269" s="28">
        <v>2151</v>
      </c>
      <c r="H269" s="29">
        <v>230</v>
      </c>
      <c r="I269" s="69"/>
    </row>
    <row r="270" spans="1:9" s="79" customFormat="1" ht="15.75" customHeight="1">
      <c r="A270" s="87"/>
      <c r="B270" s="2"/>
      <c r="C270" s="2" t="s">
        <v>25</v>
      </c>
      <c r="D270" s="1" t="s">
        <v>74</v>
      </c>
      <c r="E270" s="56" t="s">
        <v>75</v>
      </c>
      <c r="F270" s="52" t="s">
        <v>29</v>
      </c>
      <c r="G270" s="28">
        <v>9571</v>
      </c>
      <c r="H270" s="29">
        <v>12774</v>
      </c>
      <c r="I270" s="69">
        <v>5609</v>
      </c>
    </row>
    <row r="271" spans="1:9" s="79" customFormat="1" ht="15.75" customHeight="1">
      <c r="A271" s="87"/>
      <c r="B271" s="2"/>
      <c r="C271" s="2" t="s">
        <v>25</v>
      </c>
      <c r="D271" s="1" t="s">
        <v>74</v>
      </c>
      <c r="E271" s="56" t="s">
        <v>75</v>
      </c>
      <c r="F271" s="52" t="s">
        <v>44</v>
      </c>
      <c r="G271" s="28">
        <v>180</v>
      </c>
      <c r="H271" s="29">
        <v>92</v>
      </c>
      <c r="I271" s="69"/>
    </row>
    <row r="272" spans="1:9" s="79" customFormat="1" ht="15.75" customHeight="1">
      <c r="A272" s="87"/>
      <c r="B272" s="2"/>
      <c r="C272" s="2" t="s">
        <v>25</v>
      </c>
      <c r="D272" s="1" t="s">
        <v>74</v>
      </c>
      <c r="E272" s="56" t="s">
        <v>75</v>
      </c>
      <c r="F272" s="52" t="s">
        <v>56</v>
      </c>
      <c r="G272" s="28">
        <v>68</v>
      </c>
      <c r="H272" s="29">
        <v>98</v>
      </c>
      <c r="I272" s="69"/>
    </row>
    <row r="273" spans="1:9" s="79" customFormat="1" ht="15.75" customHeight="1">
      <c r="A273" s="87"/>
      <c r="B273" s="2"/>
      <c r="C273" s="2" t="s">
        <v>25</v>
      </c>
      <c r="D273" s="1" t="s">
        <v>74</v>
      </c>
      <c r="E273" s="56" t="s">
        <v>75</v>
      </c>
      <c r="F273" s="52" t="s">
        <v>30</v>
      </c>
      <c r="G273" s="28">
        <v>2216</v>
      </c>
      <c r="H273" s="29">
        <v>420</v>
      </c>
      <c r="I273" s="69"/>
    </row>
    <row r="274" spans="1:9" s="79" customFormat="1" ht="15.75" customHeight="1">
      <c r="A274" s="87"/>
      <c r="B274" s="2"/>
      <c r="C274" s="2" t="s">
        <v>25</v>
      </c>
      <c r="D274" s="1" t="s">
        <v>74</v>
      </c>
      <c r="E274" s="56" t="s">
        <v>75</v>
      </c>
      <c r="F274" s="52" t="s">
        <v>31</v>
      </c>
      <c r="G274" s="28">
        <v>1023</v>
      </c>
      <c r="H274" s="29">
        <v>24</v>
      </c>
      <c r="I274" s="69"/>
    </row>
    <row r="275" spans="1:9" s="79" customFormat="1" ht="15.75" customHeight="1">
      <c r="A275" s="87"/>
      <c r="B275" s="2"/>
      <c r="C275" s="2" t="s">
        <v>25</v>
      </c>
      <c r="D275" s="1" t="s">
        <v>74</v>
      </c>
      <c r="E275" s="56" t="s">
        <v>75</v>
      </c>
      <c r="F275" s="52" t="s">
        <v>32</v>
      </c>
      <c r="G275" s="28">
        <v>11139</v>
      </c>
      <c r="H275" s="29">
        <v>18322</v>
      </c>
      <c r="I275" s="69">
        <v>3742</v>
      </c>
    </row>
    <row r="276" spans="1:9" s="79" customFormat="1" ht="15.75" customHeight="1">
      <c r="A276" s="87"/>
      <c r="B276" s="2"/>
      <c r="C276" s="2" t="s">
        <v>25</v>
      </c>
      <c r="D276" s="1" t="s">
        <v>74</v>
      </c>
      <c r="E276" s="56" t="s">
        <v>75</v>
      </c>
      <c r="F276" s="52" t="s">
        <v>33</v>
      </c>
      <c r="G276" s="28">
        <f>17359+160-14</f>
        <v>17505</v>
      </c>
      <c r="H276" s="29">
        <v>27974</v>
      </c>
      <c r="I276" s="69">
        <v>12543</v>
      </c>
    </row>
    <row r="277" spans="1:9" s="79" customFormat="1" ht="15.75" customHeight="1">
      <c r="A277" s="87"/>
      <c r="B277" s="2"/>
      <c r="C277" s="2" t="s">
        <v>25</v>
      </c>
      <c r="D277" s="1" t="s">
        <v>74</v>
      </c>
      <c r="E277" s="56" t="s">
        <v>75</v>
      </c>
      <c r="F277" s="52" t="s">
        <v>35</v>
      </c>
      <c r="G277" s="28">
        <v>407</v>
      </c>
      <c r="H277" s="29">
        <v>15</v>
      </c>
      <c r="I277" s="69"/>
    </row>
    <row r="278" spans="1:9" s="79" customFormat="1" ht="15.75" customHeight="1">
      <c r="A278" s="87"/>
      <c r="B278" s="2"/>
      <c r="C278" s="2" t="s">
        <v>25</v>
      </c>
      <c r="D278" s="1" t="s">
        <v>74</v>
      </c>
      <c r="E278" s="56" t="s">
        <v>75</v>
      </c>
      <c r="F278" s="52" t="s">
        <v>36</v>
      </c>
      <c r="G278" s="28">
        <v>2025</v>
      </c>
      <c r="H278" s="29">
        <v>1612</v>
      </c>
      <c r="I278" s="69">
        <v>260</v>
      </c>
    </row>
    <row r="279" spans="1:9" s="3" customFormat="1" ht="25.5" customHeight="1">
      <c r="A279" s="87">
        <v>1</v>
      </c>
      <c r="B279" s="2"/>
      <c r="C279" s="2"/>
      <c r="D279" s="1" t="s">
        <v>79</v>
      </c>
      <c r="E279" s="3" t="s">
        <v>80</v>
      </c>
      <c r="F279" s="14" t="s">
        <v>79</v>
      </c>
      <c r="G279" s="15">
        <f t="shared" ref="G279:I279" si="40">G292+G280+G296</f>
        <v>43502</v>
      </c>
      <c r="H279" s="16">
        <f t="shared" si="40"/>
        <v>34331</v>
      </c>
      <c r="I279" s="17">
        <f t="shared" si="40"/>
        <v>11611</v>
      </c>
    </row>
    <row r="280" spans="1:9" s="92" customFormat="1" ht="19.5" customHeight="1">
      <c r="A280" s="87">
        <v>2</v>
      </c>
      <c r="B280" s="1"/>
      <c r="C280" s="2" t="s">
        <v>7</v>
      </c>
      <c r="D280" s="1" t="s">
        <v>79</v>
      </c>
      <c r="E280" s="3" t="s">
        <v>80</v>
      </c>
      <c r="F280" s="19" t="s">
        <v>8</v>
      </c>
      <c r="G280" s="20">
        <f>G281+G282+G285+G286+G290+G291</f>
        <v>14852</v>
      </c>
      <c r="H280" s="21">
        <f t="shared" ref="H280:I280" si="41">H281+H282+H285+H286+H290+H291</f>
        <v>0</v>
      </c>
      <c r="I280" s="22">
        <f t="shared" si="41"/>
        <v>0</v>
      </c>
    </row>
    <row r="281" spans="1:9" s="92" customFormat="1" ht="17.100000000000001" customHeight="1">
      <c r="A281" s="87"/>
      <c r="B281" s="1"/>
      <c r="C281" s="2" t="s">
        <v>7</v>
      </c>
      <c r="D281" s="1" t="s">
        <v>79</v>
      </c>
      <c r="E281" s="3" t="s">
        <v>80</v>
      </c>
      <c r="F281" s="24" t="s">
        <v>9</v>
      </c>
      <c r="G281" s="89">
        <v>1834</v>
      </c>
      <c r="H281" s="32"/>
      <c r="I281" s="33"/>
    </row>
    <row r="282" spans="1:9" s="79" customFormat="1" ht="15.75" customHeight="1">
      <c r="A282" s="87">
        <v>3</v>
      </c>
      <c r="B282" s="1" t="s">
        <v>10</v>
      </c>
      <c r="C282" s="2" t="s">
        <v>7</v>
      </c>
      <c r="D282" s="1" t="s">
        <v>79</v>
      </c>
      <c r="E282" s="3" t="s">
        <v>80</v>
      </c>
      <c r="F282" s="24" t="s">
        <v>11</v>
      </c>
      <c r="G282" s="20">
        <f t="shared" ref="G282:I282" si="42">SUM(G283:G284)</f>
        <v>5904</v>
      </c>
      <c r="H282" s="32">
        <f t="shared" si="42"/>
        <v>0</v>
      </c>
      <c r="I282" s="33">
        <f t="shared" si="42"/>
        <v>0</v>
      </c>
    </row>
    <row r="283" spans="1:9" s="83" customFormat="1" ht="15.75" customHeight="1">
      <c r="A283" s="87"/>
      <c r="B283" s="1" t="s">
        <v>10</v>
      </c>
      <c r="C283" s="2" t="s">
        <v>7</v>
      </c>
      <c r="D283" s="1" t="s">
        <v>79</v>
      </c>
      <c r="E283" s="3" t="s">
        <v>80</v>
      </c>
      <c r="F283" s="35" t="s">
        <v>12</v>
      </c>
      <c r="G283" s="36">
        <v>5904</v>
      </c>
      <c r="H283" s="37"/>
      <c r="I283" s="38"/>
    </row>
    <row r="284" spans="1:9" s="83" customFormat="1" ht="15.75" customHeight="1">
      <c r="A284" s="87"/>
      <c r="B284" s="1" t="s">
        <v>10</v>
      </c>
      <c r="C284" s="2" t="s">
        <v>7</v>
      </c>
      <c r="D284" s="1" t="s">
        <v>79</v>
      </c>
      <c r="E284" s="3" t="s">
        <v>80</v>
      </c>
      <c r="F284" s="35" t="s">
        <v>13</v>
      </c>
      <c r="G284" s="31"/>
      <c r="H284" s="32"/>
      <c r="I284" s="33"/>
    </row>
    <row r="285" spans="1:9" s="79" customFormat="1" ht="15.75" customHeight="1">
      <c r="A285" s="87"/>
      <c r="B285" s="1"/>
      <c r="C285" s="2" t="s">
        <v>7</v>
      </c>
      <c r="D285" s="1" t="s">
        <v>79</v>
      </c>
      <c r="E285" s="3" t="s">
        <v>80</v>
      </c>
      <c r="F285" s="39" t="s">
        <v>14</v>
      </c>
      <c r="G285" s="31">
        <v>548</v>
      </c>
      <c r="H285" s="32"/>
      <c r="I285" s="33"/>
    </row>
    <row r="286" spans="1:9" s="79" customFormat="1" ht="15.75" customHeight="1">
      <c r="A286" s="87">
        <v>3</v>
      </c>
      <c r="B286" s="1" t="s">
        <v>15</v>
      </c>
      <c r="C286" s="2" t="s">
        <v>7</v>
      </c>
      <c r="D286" s="1" t="s">
        <v>79</v>
      </c>
      <c r="E286" s="3" t="s">
        <v>80</v>
      </c>
      <c r="F286" s="39" t="s">
        <v>16</v>
      </c>
      <c r="G286" s="20">
        <f t="shared" ref="G286:I286" si="43">SUM(G287:G288)</f>
        <v>1456</v>
      </c>
      <c r="H286" s="32">
        <f t="shared" si="43"/>
        <v>0</v>
      </c>
      <c r="I286" s="33">
        <f t="shared" si="43"/>
        <v>0</v>
      </c>
    </row>
    <row r="287" spans="1:9" s="83" customFormat="1" ht="15.75" customHeight="1">
      <c r="A287" s="87"/>
      <c r="B287" s="1" t="s">
        <v>15</v>
      </c>
      <c r="C287" s="2" t="s">
        <v>7</v>
      </c>
      <c r="D287" s="1" t="s">
        <v>79</v>
      </c>
      <c r="E287" s="3" t="s">
        <v>80</v>
      </c>
      <c r="F287" s="35" t="s">
        <v>12</v>
      </c>
      <c r="G287" s="102">
        <v>1456</v>
      </c>
      <c r="H287" s="68"/>
      <c r="I287" s="69"/>
    </row>
    <row r="288" spans="1:9" s="83" customFormat="1" ht="15.75" customHeight="1">
      <c r="A288" s="87"/>
      <c r="B288" s="1" t="s">
        <v>15</v>
      </c>
      <c r="C288" s="2" t="s">
        <v>7</v>
      </c>
      <c r="D288" s="1" t="s">
        <v>79</v>
      </c>
      <c r="E288" s="3" t="s">
        <v>80</v>
      </c>
      <c r="F288" s="35" t="s">
        <v>13</v>
      </c>
      <c r="G288" s="102"/>
      <c r="H288" s="68"/>
      <c r="I288" s="69"/>
    </row>
    <row r="289" spans="1:9" s="83" customFormat="1" ht="32.25" customHeight="1">
      <c r="A289" s="87"/>
      <c r="B289" s="1" t="s">
        <v>15</v>
      </c>
      <c r="C289" s="2" t="s">
        <v>7</v>
      </c>
      <c r="D289" s="1" t="s">
        <v>79</v>
      </c>
      <c r="E289" s="3" t="s">
        <v>80</v>
      </c>
      <c r="F289" s="43" t="s">
        <v>17</v>
      </c>
      <c r="G289" s="102"/>
      <c r="H289" s="68"/>
      <c r="I289" s="69"/>
    </row>
    <row r="290" spans="1:9" s="79" customFormat="1" ht="33" customHeight="1">
      <c r="A290" s="87"/>
      <c r="B290" s="1"/>
      <c r="C290" s="2" t="s">
        <v>7</v>
      </c>
      <c r="D290" s="1" t="s">
        <v>79</v>
      </c>
      <c r="E290" s="3" t="s">
        <v>80</v>
      </c>
      <c r="F290" s="44" t="s">
        <v>18</v>
      </c>
      <c r="G290" s="31">
        <v>85</v>
      </c>
      <c r="H290" s="32"/>
      <c r="I290" s="33"/>
    </row>
    <row r="291" spans="1:9" s="79" customFormat="1" ht="20.25" customHeight="1">
      <c r="A291" s="87"/>
      <c r="B291" s="1"/>
      <c r="C291" s="2" t="s">
        <v>7</v>
      </c>
      <c r="D291" s="1" t="s">
        <v>79</v>
      </c>
      <c r="E291" s="3" t="s">
        <v>80</v>
      </c>
      <c r="F291" s="44" t="s">
        <v>19</v>
      </c>
      <c r="G291" s="31">
        <v>5025</v>
      </c>
      <c r="H291" s="32"/>
      <c r="I291" s="33"/>
    </row>
    <row r="292" spans="1:9" s="82" customFormat="1" ht="22.5" customHeight="1">
      <c r="A292" s="87">
        <v>2</v>
      </c>
      <c r="B292" s="2"/>
      <c r="C292" s="2" t="s">
        <v>20</v>
      </c>
      <c r="D292" s="1" t="s">
        <v>79</v>
      </c>
      <c r="E292" s="3" t="s">
        <v>80</v>
      </c>
      <c r="F292" s="48" t="s">
        <v>21</v>
      </c>
      <c r="G292" s="31">
        <f t="shared" ref="G292:I292" si="44">SUM(G293:G295)</f>
        <v>3521</v>
      </c>
      <c r="H292" s="32">
        <f t="shared" si="44"/>
        <v>1788</v>
      </c>
      <c r="I292" s="33">
        <f t="shared" si="44"/>
        <v>0</v>
      </c>
    </row>
    <row r="293" spans="1:9" s="79" customFormat="1" ht="15.75" customHeight="1">
      <c r="A293" s="87"/>
      <c r="B293" s="2"/>
      <c r="C293" s="2" t="s">
        <v>20</v>
      </c>
      <c r="D293" s="1" t="s">
        <v>79</v>
      </c>
      <c r="E293" s="3" t="s">
        <v>80</v>
      </c>
      <c r="F293" s="52" t="s">
        <v>22</v>
      </c>
      <c r="G293" s="90">
        <v>3081</v>
      </c>
      <c r="H293" s="91">
        <v>1697</v>
      </c>
      <c r="I293" s="51"/>
    </row>
    <row r="294" spans="1:9" s="79" customFormat="1" ht="15.75" customHeight="1">
      <c r="A294" s="87"/>
      <c r="B294" s="2"/>
      <c r="C294" s="2" t="s">
        <v>20</v>
      </c>
      <c r="D294" s="1" t="s">
        <v>79</v>
      </c>
      <c r="E294" s="3" t="s">
        <v>80</v>
      </c>
      <c r="F294" s="52" t="s">
        <v>48</v>
      </c>
      <c r="G294" s="90">
        <v>205</v>
      </c>
      <c r="H294" s="91">
        <v>91</v>
      </c>
      <c r="I294" s="51"/>
    </row>
    <row r="295" spans="1:9" s="79" customFormat="1" ht="30" customHeight="1">
      <c r="A295" s="87"/>
      <c r="B295" s="2"/>
      <c r="C295" s="2" t="s">
        <v>20</v>
      </c>
      <c r="D295" s="1" t="s">
        <v>79</v>
      </c>
      <c r="E295" s="3" t="s">
        <v>80</v>
      </c>
      <c r="F295" s="50" t="s">
        <v>24</v>
      </c>
      <c r="G295" s="90">
        <v>235</v>
      </c>
      <c r="H295" s="91">
        <v>0</v>
      </c>
      <c r="I295" s="51"/>
    </row>
    <row r="296" spans="1:9" s="92" customFormat="1" ht="16.5" customHeight="1">
      <c r="A296" s="87">
        <v>2</v>
      </c>
      <c r="B296" s="2"/>
      <c r="C296" s="2" t="s">
        <v>25</v>
      </c>
      <c r="D296" s="1" t="s">
        <v>79</v>
      </c>
      <c r="E296" s="53" t="s">
        <v>80</v>
      </c>
      <c r="F296" s="54" t="s">
        <v>26</v>
      </c>
      <c r="G296" s="31">
        <f t="shared" ref="G296:I296" si="45">SUM(G297:G308)</f>
        <v>25129</v>
      </c>
      <c r="H296" s="32">
        <f t="shared" si="45"/>
        <v>32543</v>
      </c>
      <c r="I296" s="33">
        <f t="shared" si="45"/>
        <v>11611</v>
      </c>
    </row>
    <row r="297" spans="1:9" s="79" customFormat="1" ht="15.75" customHeight="1">
      <c r="A297" s="87"/>
      <c r="B297" s="2"/>
      <c r="C297" s="2" t="s">
        <v>25</v>
      </c>
      <c r="D297" s="1" t="s">
        <v>79</v>
      </c>
      <c r="E297" s="56" t="s">
        <v>80</v>
      </c>
      <c r="F297" s="52" t="s">
        <v>43</v>
      </c>
      <c r="G297" s="28">
        <v>508</v>
      </c>
      <c r="H297" s="29">
        <v>243</v>
      </c>
      <c r="I297" s="33"/>
    </row>
    <row r="298" spans="1:9" s="79" customFormat="1" ht="15.75" customHeight="1">
      <c r="A298" s="87"/>
      <c r="B298" s="2"/>
      <c r="C298" s="2" t="s">
        <v>25</v>
      </c>
      <c r="D298" s="1" t="s">
        <v>79</v>
      </c>
      <c r="E298" s="56" t="s">
        <v>80</v>
      </c>
      <c r="F298" s="52" t="s">
        <v>55</v>
      </c>
      <c r="G298" s="28">
        <v>950</v>
      </c>
      <c r="H298" s="29">
        <v>612</v>
      </c>
      <c r="I298" s="33"/>
    </row>
    <row r="299" spans="1:9" s="79" customFormat="1" ht="15.75" customHeight="1">
      <c r="A299" s="87"/>
      <c r="B299" s="2"/>
      <c r="C299" s="2" t="s">
        <v>25</v>
      </c>
      <c r="D299" s="1" t="s">
        <v>79</v>
      </c>
      <c r="E299" s="56" t="s">
        <v>80</v>
      </c>
      <c r="F299" s="52" t="s">
        <v>50</v>
      </c>
      <c r="G299" s="28">
        <v>68</v>
      </c>
      <c r="H299" s="29">
        <v>640</v>
      </c>
      <c r="I299" s="33"/>
    </row>
    <row r="300" spans="1:9" s="79" customFormat="1" ht="15.75" customHeight="1">
      <c r="A300" s="87"/>
      <c r="B300" s="2"/>
      <c r="C300" s="2" t="s">
        <v>25</v>
      </c>
      <c r="D300" s="1" t="s">
        <v>79</v>
      </c>
      <c r="E300" s="56" t="s">
        <v>80</v>
      </c>
      <c r="F300" s="52" t="s">
        <v>27</v>
      </c>
      <c r="G300" s="97">
        <v>950</v>
      </c>
      <c r="H300" s="98">
        <v>1112</v>
      </c>
      <c r="I300" s="99">
        <v>1500</v>
      </c>
    </row>
    <row r="301" spans="1:9" s="79" customFormat="1" ht="15.75" customHeight="1">
      <c r="A301" s="87"/>
      <c r="B301" s="2"/>
      <c r="C301" s="2" t="s">
        <v>25</v>
      </c>
      <c r="D301" s="1" t="s">
        <v>79</v>
      </c>
      <c r="E301" s="56" t="s">
        <v>80</v>
      </c>
      <c r="F301" s="52" t="s">
        <v>28</v>
      </c>
      <c r="G301" s="97">
        <v>600</v>
      </c>
      <c r="H301" s="98">
        <v>40</v>
      </c>
      <c r="I301" s="99"/>
    </row>
    <row r="302" spans="1:9" s="79" customFormat="1" ht="15.75" customHeight="1">
      <c r="A302" s="87"/>
      <c r="B302" s="2"/>
      <c r="C302" s="2" t="s">
        <v>25</v>
      </c>
      <c r="D302" s="1" t="s">
        <v>79</v>
      </c>
      <c r="E302" s="56" t="s">
        <v>80</v>
      </c>
      <c r="F302" s="52" t="s">
        <v>29</v>
      </c>
      <c r="G302" s="97">
        <v>2121</v>
      </c>
      <c r="H302" s="98">
        <v>3084</v>
      </c>
      <c r="I302" s="99">
        <v>600</v>
      </c>
    </row>
    <row r="303" spans="1:9" s="79" customFormat="1" ht="15.75" customHeight="1">
      <c r="A303" s="87"/>
      <c r="B303" s="2"/>
      <c r="C303" s="2" t="s">
        <v>25</v>
      </c>
      <c r="D303" s="1" t="s">
        <v>79</v>
      </c>
      <c r="E303" s="56" t="s">
        <v>80</v>
      </c>
      <c r="F303" s="52" t="s">
        <v>32</v>
      </c>
      <c r="G303" s="97">
        <v>8162</v>
      </c>
      <c r="H303" s="98">
        <v>9355</v>
      </c>
      <c r="I303" s="99">
        <v>1900</v>
      </c>
    </row>
    <row r="304" spans="1:9" s="79" customFormat="1" ht="15.75" customHeight="1">
      <c r="A304" s="87"/>
      <c r="B304" s="2"/>
      <c r="C304" s="2" t="s">
        <v>25</v>
      </c>
      <c r="D304" s="1" t="s">
        <v>79</v>
      </c>
      <c r="E304" s="56" t="s">
        <v>80</v>
      </c>
      <c r="F304" s="52" t="s">
        <v>33</v>
      </c>
      <c r="G304" s="97">
        <f>9045+83-8</f>
        <v>9120</v>
      </c>
      <c r="H304" s="98">
        <v>14413</v>
      </c>
      <c r="I304" s="99">
        <v>5100</v>
      </c>
    </row>
    <row r="305" spans="1:9" s="79" customFormat="1" ht="15.75" customHeight="1">
      <c r="A305" s="87"/>
      <c r="B305" s="2"/>
      <c r="C305" s="2" t="s">
        <v>25</v>
      </c>
      <c r="D305" s="1" t="s">
        <v>79</v>
      </c>
      <c r="E305" s="56" t="s">
        <v>80</v>
      </c>
      <c r="F305" s="52" t="s">
        <v>34</v>
      </c>
      <c r="G305" s="97">
        <v>350</v>
      </c>
      <c r="H305" s="98">
        <v>362</v>
      </c>
      <c r="I305" s="99">
        <v>1000</v>
      </c>
    </row>
    <row r="306" spans="1:9" s="79" customFormat="1" ht="15.75" customHeight="1">
      <c r="A306" s="87"/>
      <c r="B306" s="2"/>
      <c r="C306" s="2" t="s">
        <v>25</v>
      </c>
      <c r="D306" s="1" t="s">
        <v>79</v>
      </c>
      <c r="E306" s="56" t="s">
        <v>80</v>
      </c>
      <c r="F306" s="52" t="s">
        <v>35</v>
      </c>
      <c r="G306" s="97">
        <v>200</v>
      </c>
      <c r="H306" s="98">
        <v>144</v>
      </c>
      <c r="I306" s="99">
        <v>200</v>
      </c>
    </row>
    <row r="307" spans="1:9" s="79" customFormat="1" ht="15.75" customHeight="1">
      <c r="A307" s="87"/>
      <c r="B307" s="2"/>
      <c r="C307" s="2" t="s">
        <v>25</v>
      </c>
      <c r="D307" s="1" t="s">
        <v>79</v>
      </c>
      <c r="E307" s="56" t="s">
        <v>80</v>
      </c>
      <c r="F307" s="52" t="s">
        <v>36</v>
      </c>
      <c r="G307" s="97">
        <v>1500</v>
      </c>
      <c r="H307" s="98">
        <v>1972</v>
      </c>
      <c r="I307" s="99">
        <v>1311</v>
      </c>
    </row>
    <row r="308" spans="1:9" s="79" customFormat="1" ht="15.75" customHeight="1">
      <c r="A308" s="87"/>
      <c r="B308" s="2"/>
      <c r="C308" s="2" t="s">
        <v>25</v>
      </c>
      <c r="D308" s="1" t="s">
        <v>79</v>
      </c>
      <c r="E308" s="56" t="s">
        <v>80</v>
      </c>
      <c r="F308" s="52" t="s">
        <v>69</v>
      </c>
      <c r="G308" s="97">
        <v>600</v>
      </c>
      <c r="H308" s="98">
        <v>566</v>
      </c>
      <c r="I308" s="99"/>
    </row>
    <row r="309" spans="1:9" s="103" customFormat="1" ht="25.5" customHeight="1">
      <c r="A309" s="87">
        <v>1</v>
      </c>
      <c r="B309" s="2"/>
      <c r="C309" s="2"/>
      <c r="D309" s="1" t="s">
        <v>81</v>
      </c>
      <c r="E309" s="103" t="s">
        <v>82</v>
      </c>
      <c r="F309" s="14" t="s">
        <v>81</v>
      </c>
      <c r="G309" s="15">
        <f t="shared" ref="G309:I309" si="46">G323+G327+G310</f>
        <v>57228</v>
      </c>
      <c r="H309" s="16">
        <f t="shared" si="46"/>
        <v>45862</v>
      </c>
      <c r="I309" s="17">
        <f t="shared" si="46"/>
        <v>15497</v>
      </c>
    </row>
    <row r="310" spans="1:9" s="82" customFormat="1" ht="17.100000000000001" customHeight="1">
      <c r="A310" s="87">
        <v>2</v>
      </c>
      <c r="B310" s="1"/>
      <c r="C310" s="2" t="s">
        <v>7</v>
      </c>
      <c r="D310" s="1" t="s">
        <v>81</v>
      </c>
      <c r="E310" s="103" t="s">
        <v>82</v>
      </c>
      <c r="F310" s="19" t="s">
        <v>8</v>
      </c>
      <c r="G310" s="20">
        <f>G311+G312+G315+G316+G320+G321+G322</f>
        <v>19133</v>
      </c>
      <c r="H310" s="21">
        <f t="shared" ref="H310:I310" si="47">H311+H312+H315+H316+H320+H321+H322</f>
        <v>0</v>
      </c>
      <c r="I310" s="22">
        <f t="shared" si="47"/>
        <v>0</v>
      </c>
    </row>
    <row r="311" spans="1:9" s="82" customFormat="1" ht="17.100000000000001" customHeight="1">
      <c r="A311" s="87"/>
      <c r="B311" s="1"/>
      <c r="C311" s="2" t="s">
        <v>7</v>
      </c>
      <c r="D311" s="1" t="s">
        <v>81</v>
      </c>
      <c r="E311" s="103" t="s">
        <v>82</v>
      </c>
      <c r="F311" s="24" t="s">
        <v>9</v>
      </c>
      <c r="G311" s="89">
        <v>2448</v>
      </c>
      <c r="H311" s="32"/>
      <c r="I311" s="33"/>
    </row>
    <row r="312" spans="1:9" s="83" customFormat="1" ht="15.75" customHeight="1">
      <c r="A312" s="87">
        <v>3</v>
      </c>
      <c r="B312" s="1" t="s">
        <v>10</v>
      </c>
      <c r="C312" s="2" t="s">
        <v>7</v>
      </c>
      <c r="D312" s="1" t="s">
        <v>81</v>
      </c>
      <c r="E312" s="103" t="s">
        <v>82</v>
      </c>
      <c r="F312" s="24" t="s">
        <v>11</v>
      </c>
      <c r="G312" s="40">
        <f>SUM(G313:G314)</f>
        <v>7639</v>
      </c>
      <c r="H312" s="63"/>
      <c r="I312" s="64"/>
    </row>
    <row r="313" spans="1:9" s="83" customFormat="1" ht="15.75" customHeight="1">
      <c r="A313" s="87"/>
      <c r="B313" s="1" t="s">
        <v>10</v>
      </c>
      <c r="C313" s="2" t="s">
        <v>7</v>
      </c>
      <c r="D313" s="1" t="s">
        <v>81</v>
      </c>
      <c r="E313" s="103" t="s">
        <v>82</v>
      </c>
      <c r="F313" s="35" t="s">
        <v>12</v>
      </c>
      <c r="G313" s="36">
        <v>7639</v>
      </c>
      <c r="H313" s="37"/>
      <c r="I313" s="38"/>
    </row>
    <row r="314" spans="1:9" s="83" customFormat="1" ht="15.75" customHeight="1">
      <c r="A314" s="87"/>
      <c r="B314" s="1" t="s">
        <v>10</v>
      </c>
      <c r="C314" s="2" t="s">
        <v>7</v>
      </c>
      <c r="D314" s="1" t="s">
        <v>81</v>
      </c>
      <c r="E314" s="103" t="s">
        <v>82</v>
      </c>
      <c r="F314" s="35" t="s">
        <v>13</v>
      </c>
      <c r="G314" s="31"/>
      <c r="H314" s="32"/>
      <c r="I314" s="33"/>
    </row>
    <row r="315" spans="1:9" s="83" customFormat="1" ht="15.75" customHeight="1">
      <c r="A315" s="87"/>
      <c r="B315" s="1"/>
      <c r="C315" s="2" t="s">
        <v>7</v>
      </c>
      <c r="D315" s="1" t="s">
        <v>81</v>
      </c>
      <c r="E315" s="103" t="s">
        <v>82</v>
      </c>
      <c r="F315" s="39" t="s">
        <v>14</v>
      </c>
      <c r="G315" s="31">
        <v>707</v>
      </c>
      <c r="H315" s="32"/>
      <c r="I315" s="33"/>
    </row>
    <row r="316" spans="1:9" s="83" customFormat="1" ht="15.75" customHeight="1">
      <c r="A316" s="87">
        <v>3</v>
      </c>
      <c r="B316" s="1" t="s">
        <v>15</v>
      </c>
      <c r="C316" s="2" t="s">
        <v>7</v>
      </c>
      <c r="D316" s="1" t="s">
        <v>81</v>
      </c>
      <c r="E316" s="103" t="s">
        <v>82</v>
      </c>
      <c r="F316" s="39" t="s">
        <v>16</v>
      </c>
      <c r="G316" s="40">
        <f>G317+G318+G319</f>
        <v>1987</v>
      </c>
      <c r="H316" s="63"/>
      <c r="I316" s="64"/>
    </row>
    <row r="317" spans="1:9" s="83" customFormat="1" ht="15.75" customHeight="1">
      <c r="A317" s="87"/>
      <c r="B317" s="1" t="s">
        <v>15</v>
      </c>
      <c r="C317" s="2" t="s">
        <v>7</v>
      </c>
      <c r="D317" s="1" t="s">
        <v>81</v>
      </c>
      <c r="E317" s="103" t="s">
        <v>82</v>
      </c>
      <c r="F317" s="35" t="s">
        <v>12</v>
      </c>
      <c r="G317" s="102">
        <v>1688</v>
      </c>
      <c r="H317" s="68"/>
      <c r="I317" s="69"/>
    </row>
    <row r="318" spans="1:9" s="83" customFormat="1" ht="15.75" customHeight="1">
      <c r="A318" s="87"/>
      <c r="B318" s="1" t="s">
        <v>15</v>
      </c>
      <c r="C318" s="2" t="s">
        <v>7</v>
      </c>
      <c r="D318" s="1" t="s">
        <v>81</v>
      </c>
      <c r="E318" s="103" t="s">
        <v>82</v>
      </c>
      <c r="F318" s="35" t="s">
        <v>13</v>
      </c>
      <c r="G318" s="102"/>
      <c r="H318" s="68"/>
      <c r="I318" s="69"/>
    </row>
    <row r="319" spans="1:9" s="83" customFormat="1" ht="30" customHeight="1">
      <c r="A319" s="87"/>
      <c r="B319" s="1" t="s">
        <v>15</v>
      </c>
      <c r="C319" s="2" t="s">
        <v>7</v>
      </c>
      <c r="D319" s="1" t="s">
        <v>81</v>
      </c>
      <c r="E319" s="103" t="s">
        <v>82</v>
      </c>
      <c r="F319" s="43" t="s">
        <v>17</v>
      </c>
      <c r="G319" s="42">
        <v>299</v>
      </c>
      <c r="H319" s="110"/>
      <c r="I319" s="111"/>
    </row>
    <row r="320" spans="1:9" s="83" customFormat="1" ht="31.5" customHeight="1">
      <c r="A320" s="87"/>
      <c r="B320" s="1"/>
      <c r="C320" s="2" t="s">
        <v>7</v>
      </c>
      <c r="D320" s="1" t="s">
        <v>81</v>
      </c>
      <c r="E320" s="103" t="s">
        <v>82</v>
      </c>
      <c r="F320" s="44" t="s">
        <v>18</v>
      </c>
      <c r="G320" s="31">
        <v>235</v>
      </c>
      <c r="H320" s="32"/>
      <c r="I320" s="33"/>
    </row>
    <row r="321" spans="1:9" s="83" customFormat="1" ht="30" customHeight="1">
      <c r="A321" s="87"/>
      <c r="B321" s="1"/>
      <c r="C321" s="2" t="s">
        <v>7</v>
      </c>
      <c r="D321" s="1" t="s">
        <v>81</v>
      </c>
      <c r="E321" s="103" t="s">
        <v>82</v>
      </c>
      <c r="F321" s="44" t="s">
        <v>54</v>
      </c>
      <c r="G321" s="31">
        <v>120</v>
      </c>
      <c r="H321" s="32"/>
      <c r="I321" s="33"/>
    </row>
    <row r="322" spans="1:9" s="83" customFormat="1" ht="18.75" customHeight="1">
      <c r="A322" s="87"/>
      <c r="B322" s="1"/>
      <c r="C322" s="2" t="s">
        <v>7</v>
      </c>
      <c r="D322" s="1" t="s">
        <v>81</v>
      </c>
      <c r="E322" s="103" t="s">
        <v>82</v>
      </c>
      <c r="F322" s="44" t="s">
        <v>19</v>
      </c>
      <c r="G322" s="31">
        <v>5997</v>
      </c>
      <c r="H322" s="32"/>
      <c r="I322" s="33"/>
    </row>
    <row r="323" spans="1:9" s="83" customFormat="1" ht="18.75" customHeight="1">
      <c r="A323" s="87">
        <v>2</v>
      </c>
      <c r="B323" s="2"/>
      <c r="C323" s="2" t="s">
        <v>40</v>
      </c>
      <c r="D323" s="1" t="s">
        <v>81</v>
      </c>
      <c r="E323" s="103" t="s">
        <v>82</v>
      </c>
      <c r="F323" s="19" t="s">
        <v>41</v>
      </c>
      <c r="G323" s="31">
        <f t="shared" ref="G323:I323" si="48">SUM(G324:G326)</f>
        <v>4555</v>
      </c>
      <c r="H323" s="32">
        <f t="shared" si="48"/>
        <v>2427</v>
      </c>
      <c r="I323" s="33">
        <f t="shared" si="48"/>
        <v>0</v>
      </c>
    </row>
    <row r="324" spans="1:9" s="83" customFormat="1" ht="15.75" customHeight="1">
      <c r="A324" s="87"/>
      <c r="B324" s="2"/>
      <c r="C324" s="2" t="s">
        <v>40</v>
      </c>
      <c r="D324" s="1" t="s">
        <v>81</v>
      </c>
      <c r="E324" s="103" t="s">
        <v>82</v>
      </c>
      <c r="F324" s="52" t="s">
        <v>42</v>
      </c>
      <c r="G324" s="90">
        <v>4208</v>
      </c>
      <c r="H324" s="91">
        <v>2318</v>
      </c>
      <c r="I324" s="51"/>
    </row>
    <row r="325" spans="1:9" s="83" customFormat="1" ht="15.75" customHeight="1">
      <c r="A325" s="87"/>
      <c r="B325" s="2"/>
      <c r="C325" s="2" t="s">
        <v>40</v>
      </c>
      <c r="D325" s="1" t="s">
        <v>81</v>
      </c>
      <c r="E325" s="103" t="s">
        <v>82</v>
      </c>
      <c r="F325" s="52" t="s">
        <v>48</v>
      </c>
      <c r="G325" s="90">
        <v>246</v>
      </c>
      <c r="H325" s="91">
        <v>109</v>
      </c>
      <c r="I325" s="51"/>
    </row>
    <row r="326" spans="1:9" s="83" customFormat="1" ht="32.25" customHeight="1">
      <c r="A326" s="87"/>
      <c r="B326" s="2"/>
      <c r="C326" s="2" t="s">
        <v>40</v>
      </c>
      <c r="D326" s="1" t="s">
        <v>81</v>
      </c>
      <c r="E326" s="103" t="s">
        <v>82</v>
      </c>
      <c r="F326" s="50" t="s">
        <v>24</v>
      </c>
      <c r="G326" s="90">
        <v>101</v>
      </c>
      <c r="H326" s="91">
        <v>0</v>
      </c>
      <c r="I326" s="51"/>
    </row>
    <row r="327" spans="1:9" s="82" customFormat="1" ht="17.100000000000001" customHeight="1">
      <c r="A327" s="87">
        <v>2</v>
      </c>
      <c r="B327" s="2"/>
      <c r="C327" s="2" t="s">
        <v>25</v>
      </c>
      <c r="D327" s="1" t="s">
        <v>81</v>
      </c>
      <c r="E327" s="85" t="s">
        <v>82</v>
      </c>
      <c r="F327" s="54" t="s">
        <v>26</v>
      </c>
      <c r="G327" s="31">
        <f t="shared" ref="G327:I327" si="49">SUM(G328:G344)</f>
        <v>33540</v>
      </c>
      <c r="H327" s="32">
        <f t="shared" si="49"/>
        <v>43435</v>
      </c>
      <c r="I327" s="33">
        <f t="shared" si="49"/>
        <v>15497</v>
      </c>
    </row>
    <row r="328" spans="1:9" s="79" customFormat="1" ht="15.75" customHeight="1">
      <c r="A328" s="87"/>
      <c r="B328" s="2"/>
      <c r="C328" s="2" t="s">
        <v>25</v>
      </c>
      <c r="D328" s="1" t="s">
        <v>81</v>
      </c>
      <c r="E328" s="104" t="s">
        <v>82</v>
      </c>
      <c r="F328" s="52" t="s">
        <v>49</v>
      </c>
      <c r="G328" s="28">
        <v>220</v>
      </c>
      <c r="H328" s="29">
        <v>250</v>
      </c>
      <c r="I328" s="69">
        <v>120</v>
      </c>
    </row>
    <row r="329" spans="1:9" s="79" customFormat="1" ht="15.75" customHeight="1">
      <c r="A329" s="87"/>
      <c r="B329" s="2"/>
      <c r="C329" s="2" t="s">
        <v>25</v>
      </c>
      <c r="D329" s="1" t="s">
        <v>81</v>
      </c>
      <c r="E329" s="104" t="s">
        <v>82</v>
      </c>
      <c r="F329" s="52" t="s">
        <v>66</v>
      </c>
      <c r="G329" s="28">
        <v>20</v>
      </c>
      <c r="H329" s="29">
        <v>10</v>
      </c>
      <c r="I329" s="69">
        <v>0</v>
      </c>
    </row>
    <row r="330" spans="1:9" s="79" customFormat="1" ht="15.75" customHeight="1">
      <c r="A330" s="87"/>
      <c r="B330" s="2"/>
      <c r="C330" s="2" t="s">
        <v>25</v>
      </c>
      <c r="D330" s="1" t="s">
        <v>81</v>
      </c>
      <c r="E330" s="104" t="s">
        <v>82</v>
      </c>
      <c r="F330" s="52" t="s">
        <v>50</v>
      </c>
      <c r="G330" s="28">
        <v>150</v>
      </c>
      <c r="H330" s="29">
        <v>375</v>
      </c>
      <c r="I330" s="69">
        <v>130</v>
      </c>
    </row>
    <row r="331" spans="1:9" s="79" customFormat="1" ht="15.75" customHeight="1">
      <c r="A331" s="87"/>
      <c r="B331" s="2"/>
      <c r="C331" s="2" t="s">
        <v>25</v>
      </c>
      <c r="D331" s="1" t="s">
        <v>81</v>
      </c>
      <c r="E331" s="104" t="s">
        <v>82</v>
      </c>
      <c r="F331" s="52" t="s">
        <v>51</v>
      </c>
      <c r="G331" s="28">
        <v>130</v>
      </c>
      <c r="H331" s="29">
        <v>500</v>
      </c>
      <c r="I331" s="69">
        <v>135</v>
      </c>
    </row>
    <row r="332" spans="1:9" s="79" customFormat="1" ht="15.75" customHeight="1">
      <c r="A332" s="87"/>
      <c r="B332" s="2"/>
      <c r="C332" s="2" t="s">
        <v>25</v>
      </c>
      <c r="D332" s="1" t="s">
        <v>81</v>
      </c>
      <c r="E332" s="104" t="s">
        <v>82</v>
      </c>
      <c r="F332" s="50" t="s">
        <v>27</v>
      </c>
      <c r="G332" s="28">
        <v>900</v>
      </c>
      <c r="H332" s="29">
        <v>2700</v>
      </c>
      <c r="I332" s="69">
        <v>700</v>
      </c>
    </row>
    <row r="333" spans="1:9" s="79" customFormat="1" ht="15.75" customHeight="1">
      <c r="A333" s="87"/>
      <c r="B333" s="2"/>
      <c r="C333" s="2" t="s">
        <v>25</v>
      </c>
      <c r="D333" s="1" t="s">
        <v>81</v>
      </c>
      <c r="E333" s="104" t="s">
        <v>82</v>
      </c>
      <c r="F333" s="50" t="s">
        <v>28</v>
      </c>
      <c r="G333" s="28">
        <v>250</v>
      </c>
      <c r="H333" s="29">
        <v>200</v>
      </c>
      <c r="I333" s="69">
        <v>5</v>
      </c>
    </row>
    <row r="334" spans="1:9" s="79" customFormat="1" ht="15.75" customHeight="1">
      <c r="A334" s="87"/>
      <c r="B334" s="2"/>
      <c r="C334" s="2" t="s">
        <v>25</v>
      </c>
      <c r="D334" s="1" t="s">
        <v>81</v>
      </c>
      <c r="E334" s="104" t="s">
        <v>82</v>
      </c>
      <c r="F334" s="52" t="s">
        <v>29</v>
      </c>
      <c r="G334" s="28">
        <v>1800</v>
      </c>
      <c r="H334" s="29">
        <v>4000</v>
      </c>
      <c r="I334" s="69">
        <v>1490</v>
      </c>
    </row>
    <row r="335" spans="1:9" s="79" customFormat="1" ht="15.75" customHeight="1">
      <c r="A335" s="87"/>
      <c r="B335" s="2"/>
      <c r="C335" s="2" t="s">
        <v>25</v>
      </c>
      <c r="D335" s="1" t="s">
        <v>81</v>
      </c>
      <c r="E335" s="104" t="s">
        <v>82</v>
      </c>
      <c r="F335" s="52" t="s">
        <v>44</v>
      </c>
      <c r="G335" s="28">
        <v>550</v>
      </c>
      <c r="H335" s="29">
        <v>2000</v>
      </c>
      <c r="I335" s="69">
        <v>100</v>
      </c>
    </row>
    <row r="336" spans="1:9" s="79" customFormat="1" ht="15.75" customHeight="1">
      <c r="A336" s="87"/>
      <c r="B336" s="2"/>
      <c r="C336" s="2" t="s">
        <v>25</v>
      </c>
      <c r="D336" s="1" t="s">
        <v>81</v>
      </c>
      <c r="E336" s="104" t="s">
        <v>82</v>
      </c>
      <c r="F336" s="52" t="s">
        <v>56</v>
      </c>
      <c r="G336" s="28">
        <v>400</v>
      </c>
      <c r="H336" s="29">
        <v>300</v>
      </c>
      <c r="I336" s="69">
        <v>75</v>
      </c>
    </row>
    <row r="337" spans="1:9" s="79" customFormat="1" ht="15.75" customHeight="1">
      <c r="A337" s="87"/>
      <c r="B337" s="2"/>
      <c r="C337" s="2" t="s">
        <v>25</v>
      </c>
      <c r="D337" s="1" t="s">
        <v>81</v>
      </c>
      <c r="E337" s="104" t="s">
        <v>82</v>
      </c>
      <c r="F337" s="52" t="s">
        <v>30</v>
      </c>
      <c r="G337" s="28">
        <v>2000</v>
      </c>
      <c r="H337" s="29">
        <v>1000</v>
      </c>
      <c r="I337" s="69">
        <v>90</v>
      </c>
    </row>
    <row r="338" spans="1:9" s="79" customFormat="1" ht="15.75" customHeight="1">
      <c r="A338" s="87"/>
      <c r="B338" s="2"/>
      <c r="C338" s="2" t="s">
        <v>25</v>
      </c>
      <c r="D338" s="1" t="s">
        <v>81</v>
      </c>
      <c r="E338" s="104" t="s">
        <v>82</v>
      </c>
      <c r="F338" s="50" t="s">
        <v>31</v>
      </c>
      <c r="G338" s="28">
        <v>220</v>
      </c>
      <c r="H338" s="29">
        <v>100</v>
      </c>
      <c r="I338" s="69">
        <v>10</v>
      </c>
    </row>
    <row r="339" spans="1:9" s="79" customFormat="1" ht="15.75" customHeight="1">
      <c r="A339" s="87"/>
      <c r="B339" s="2"/>
      <c r="C339" s="2" t="s">
        <v>25</v>
      </c>
      <c r="D339" s="1" t="s">
        <v>81</v>
      </c>
      <c r="E339" s="104" t="s">
        <v>82</v>
      </c>
      <c r="F339" s="52" t="s">
        <v>32</v>
      </c>
      <c r="G339" s="28">
        <v>11592</v>
      </c>
      <c r="H339" s="29">
        <v>14500</v>
      </c>
      <c r="I339" s="69">
        <v>6000</v>
      </c>
    </row>
    <row r="340" spans="1:9" s="79" customFormat="1" ht="15.75" customHeight="1">
      <c r="A340" s="87"/>
      <c r="B340" s="2"/>
      <c r="C340" s="2" t="s">
        <v>25</v>
      </c>
      <c r="D340" s="1" t="s">
        <v>81</v>
      </c>
      <c r="E340" s="104" t="s">
        <v>82</v>
      </c>
      <c r="F340" s="52" t="s">
        <v>33</v>
      </c>
      <c r="G340" s="28">
        <f>10386+111-9</f>
        <v>10488</v>
      </c>
      <c r="H340" s="29">
        <v>11000</v>
      </c>
      <c r="I340" s="69">
        <v>4680</v>
      </c>
    </row>
    <row r="341" spans="1:9" s="79" customFormat="1" ht="15.75" customHeight="1">
      <c r="A341" s="87"/>
      <c r="B341" s="2"/>
      <c r="C341" s="2" t="s">
        <v>25</v>
      </c>
      <c r="D341" s="1" t="s">
        <v>81</v>
      </c>
      <c r="E341" s="104" t="s">
        <v>82</v>
      </c>
      <c r="F341" s="50" t="s">
        <v>34</v>
      </c>
      <c r="G341" s="28">
        <v>850</v>
      </c>
      <c r="H341" s="29">
        <v>2500</v>
      </c>
      <c r="I341" s="69">
        <v>800</v>
      </c>
    </row>
    <row r="342" spans="1:9" s="79" customFormat="1" ht="15.75" customHeight="1">
      <c r="A342" s="87"/>
      <c r="B342" s="2"/>
      <c r="C342" s="2" t="s">
        <v>25</v>
      </c>
      <c r="D342" s="1" t="s">
        <v>81</v>
      </c>
      <c r="E342" s="104" t="s">
        <v>82</v>
      </c>
      <c r="F342" s="52" t="s">
        <v>35</v>
      </c>
      <c r="G342" s="28">
        <v>70</v>
      </c>
      <c r="H342" s="29">
        <v>200</v>
      </c>
      <c r="I342" s="69">
        <v>200</v>
      </c>
    </row>
    <row r="343" spans="1:9" s="79" customFormat="1" ht="15.75" customHeight="1">
      <c r="A343" s="87"/>
      <c r="B343" s="2"/>
      <c r="C343" s="2" t="s">
        <v>25</v>
      </c>
      <c r="D343" s="1" t="s">
        <v>81</v>
      </c>
      <c r="E343" s="104" t="s">
        <v>82</v>
      </c>
      <c r="F343" s="52" t="s">
        <v>36</v>
      </c>
      <c r="G343" s="28">
        <v>2000</v>
      </c>
      <c r="H343" s="29">
        <v>3300</v>
      </c>
      <c r="I343" s="69">
        <v>962</v>
      </c>
    </row>
    <row r="344" spans="1:9" s="79" customFormat="1" ht="15.75" customHeight="1">
      <c r="A344" s="87"/>
      <c r="B344" s="2"/>
      <c r="C344" s="2" t="s">
        <v>25</v>
      </c>
      <c r="D344" s="1" t="s">
        <v>81</v>
      </c>
      <c r="E344" s="104" t="s">
        <v>82</v>
      </c>
      <c r="F344" s="52" t="s">
        <v>69</v>
      </c>
      <c r="G344" s="28">
        <v>1900</v>
      </c>
      <c r="H344" s="29">
        <v>500</v>
      </c>
      <c r="I344" s="69">
        <v>0</v>
      </c>
    </row>
    <row r="345" spans="1:9" s="3" customFormat="1" ht="25.5" customHeight="1">
      <c r="A345" s="87">
        <v>1</v>
      </c>
      <c r="B345" s="2"/>
      <c r="C345" s="2"/>
      <c r="D345" s="1" t="s">
        <v>83</v>
      </c>
      <c r="E345" s="3" t="s">
        <v>84</v>
      </c>
      <c r="F345" s="14" t="s">
        <v>83</v>
      </c>
      <c r="G345" s="15">
        <f t="shared" ref="G345:I345" si="50">G358+G362+G346</f>
        <v>27787</v>
      </c>
      <c r="H345" s="16">
        <f t="shared" si="50"/>
        <v>22491</v>
      </c>
      <c r="I345" s="17">
        <f t="shared" si="50"/>
        <v>7582</v>
      </c>
    </row>
    <row r="346" spans="1:9" s="82" customFormat="1" ht="17.100000000000001" customHeight="1">
      <c r="A346" s="87">
        <v>2</v>
      </c>
      <c r="B346" s="1"/>
      <c r="C346" s="2" t="s">
        <v>7</v>
      </c>
      <c r="D346" s="1" t="s">
        <v>83</v>
      </c>
      <c r="E346" s="3" t="s">
        <v>84</v>
      </c>
      <c r="F346" s="19" t="s">
        <v>8</v>
      </c>
      <c r="G346" s="20">
        <f>G347+G348+G351+G352+G356+G357</f>
        <v>9026</v>
      </c>
      <c r="H346" s="21">
        <f t="shared" ref="H346:I346" si="51">H347+H348+H351+H352+H356+H357</f>
        <v>0</v>
      </c>
      <c r="I346" s="22">
        <f t="shared" si="51"/>
        <v>0</v>
      </c>
    </row>
    <row r="347" spans="1:9" s="82" customFormat="1" ht="17.100000000000001" customHeight="1">
      <c r="A347" s="87"/>
      <c r="B347" s="1"/>
      <c r="C347" s="2" t="s">
        <v>7</v>
      </c>
      <c r="D347" s="1" t="s">
        <v>83</v>
      </c>
      <c r="E347" s="3" t="s">
        <v>84</v>
      </c>
      <c r="F347" s="24" t="s">
        <v>9</v>
      </c>
      <c r="G347" s="89">
        <v>1198</v>
      </c>
      <c r="H347" s="32"/>
      <c r="I347" s="33"/>
    </row>
    <row r="348" spans="1:9" s="83" customFormat="1" ht="15.75" customHeight="1">
      <c r="A348" s="87">
        <v>3</v>
      </c>
      <c r="B348" s="1" t="s">
        <v>10</v>
      </c>
      <c r="C348" s="2" t="s">
        <v>7</v>
      </c>
      <c r="D348" s="1" t="s">
        <v>83</v>
      </c>
      <c r="E348" s="3" t="s">
        <v>84</v>
      </c>
      <c r="F348" s="24" t="s">
        <v>11</v>
      </c>
      <c r="G348" s="40">
        <f>G349</f>
        <v>3848</v>
      </c>
      <c r="H348" s="63"/>
      <c r="I348" s="64"/>
    </row>
    <row r="349" spans="1:9" s="83" customFormat="1" ht="15.75" customHeight="1">
      <c r="A349" s="87"/>
      <c r="B349" s="1" t="s">
        <v>10</v>
      </c>
      <c r="C349" s="2" t="s">
        <v>7</v>
      </c>
      <c r="D349" s="1" t="s">
        <v>83</v>
      </c>
      <c r="E349" s="3" t="s">
        <v>84</v>
      </c>
      <c r="F349" s="35" t="s">
        <v>12</v>
      </c>
      <c r="G349" s="36">
        <v>3848</v>
      </c>
      <c r="H349" s="37"/>
      <c r="I349" s="38"/>
    </row>
    <row r="350" spans="1:9" s="83" customFormat="1" ht="15.75" customHeight="1">
      <c r="A350" s="87"/>
      <c r="B350" s="1" t="s">
        <v>10</v>
      </c>
      <c r="C350" s="2" t="s">
        <v>7</v>
      </c>
      <c r="D350" s="1" t="s">
        <v>83</v>
      </c>
      <c r="E350" s="3" t="s">
        <v>84</v>
      </c>
      <c r="F350" s="35" t="s">
        <v>13</v>
      </c>
      <c r="G350" s="31"/>
      <c r="H350" s="32"/>
      <c r="I350" s="33"/>
    </row>
    <row r="351" spans="1:9" s="83" customFormat="1" ht="15.75" customHeight="1">
      <c r="A351" s="87"/>
      <c r="B351" s="1"/>
      <c r="C351" s="2" t="s">
        <v>7</v>
      </c>
      <c r="D351" s="1" t="s">
        <v>83</v>
      </c>
      <c r="E351" s="3" t="s">
        <v>84</v>
      </c>
      <c r="F351" s="39" t="s">
        <v>14</v>
      </c>
      <c r="G351" s="31">
        <v>357</v>
      </c>
      <c r="H351" s="32"/>
      <c r="I351" s="33"/>
    </row>
    <row r="352" spans="1:9" s="83" customFormat="1" ht="15.75" customHeight="1">
      <c r="A352" s="87">
        <v>3</v>
      </c>
      <c r="B352" s="1" t="s">
        <v>15</v>
      </c>
      <c r="C352" s="2" t="s">
        <v>7</v>
      </c>
      <c r="D352" s="1" t="s">
        <v>83</v>
      </c>
      <c r="E352" s="3" t="s">
        <v>84</v>
      </c>
      <c r="F352" s="39" t="s">
        <v>16</v>
      </c>
      <c r="G352" s="40">
        <f>G353+G354+G355</f>
        <v>960</v>
      </c>
      <c r="H352" s="63"/>
      <c r="I352" s="64"/>
    </row>
    <row r="353" spans="1:9" s="83" customFormat="1" ht="15.75" customHeight="1">
      <c r="A353" s="87"/>
      <c r="B353" s="1" t="s">
        <v>15</v>
      </c>
      <c r="C353" s="2" t="s">
        <v>7</v>
      </c>
      <c r="D353" s="1" t="s">
        <v>83</v>
      </c>
      <c r="E353" s="3" t="s">
        <v>84</v>
      </c>
      <c r="F353" s="35" t="s">
        <v>12</v>
      </c>
      <c r="G353" s="102">
        <v>960</v>
      </c>
      <c r="H353" s="68"/>
      <c r="I353" s="69"/>
    </row>
    <row r="354" spans="1:9" s="83" customFormat="1" ht="15.75" customHeight="1">
      <c r="A354" s="87"/>
      <c r="B354" s="1" t="s">
        <v>15</v>
      </c>
      <c r="C354" s="2" t="s">
        <v>7</v>
      </c>
      <c r="D354" s="1" t="s">
        <v>83</v>
      </c>
      <c r="E354" s="3" t="s">
        <v>84</v>
      </c>
      <c r="F354" s="35" t="s">
        <v>13</v>
      </c>
      <c r="G354" s="102"/>
      <c r="H354" s="68"/>
      <c r="I354" s="69"/>
    </row>
    <row r="355" spans="1:9" s="83" customFormat="1" ht="30.75" customHeight="1">
      <c r="A355" s="87"/>
      <c r="B355" s="1" t="s">
        <v>15</v>
      </c>
      <c r="C355" s="2" t="s">
        <v>7</v>
      </c>
      <c r="D355" s="1" t="s">
        <v>83</v>
      </c>
      <c r="E355" s="3" t="s">
        <v>84</v>
      </c>
      <c r="F355" s="43" t="s">
        <v>17</v>
      </c>
      <c r="G355" s="102"/>
      <c r="H355" s="68"/>
      <c r="I355" s="69"/>
    </row>
    <row r="356" spans="1:9" s="83" customFormat="1" ht="31.5" customHeight="1">
      <c r="A356" s="87"/>
      <c r="B356" s="1"/>
      <c r="C356" s="2" t="s">
        <v>7</v>
      </c>
      <c r="D356" s="1" t="s">
        <v>83</v>
      </c>
      <c r="E356" s="3" t="s">
        <v>84</v>
      </c>
      <c r="F356" s="44" t="s">
        <v>18</v>
      </c>
      <c r="G356" s="31">
        <v>63</v>
      </c>
      <c r="H356" s="32"/>
      <c r="I356" s="33"/>
    </row>
    <row r="357" spans="1:9" s="83" customFormat="1" ht="27" customHeight="1">
      <c r="A357" s="87"/>
      <c r="B357" s="1"/>
      <c r="C357" s="2" t="s">
        <v>7</v>
      </c>
      <c r="D357" s="1" t="s">
        <v>83</v>
      </c>
      <c r="E357" s="3" t="s">
        <v>84</v>
      </c>
      <c r="F357" s="44" t="s">
        <v>19</v>
      </c>
      <c r="G357" s="31">
        <v>2600</v>
      </c>
      <c r="H357" s="32"/>
      <c r="I357" s="33"/>
    </row>
    <row r="358" spans="1:9" s="83" customFormat="1" ht="18.75" customHeight="1">
      <c r="A358" s="87">
        <v>2</v>
      </c>
      <c r="B358" s="2"/>
      <c r="C358" s="2" t="s">
        <v>40</v>
      </c>
      <c r="D358" s="1" t="s">
        <v>83</v>
      </c>
      <c r="E358" s="3" t="s">
        <v>84</v>
      </c>
      <c r="F358" s="19" t="s">
        <v>41</v>
      </c>
      <c r="G358" s="31">
        <f t="shared" ref="G358:I358" si="52">SUM(G359:G361)</f>
        <v>2351</v>
      </c>
      <c r="H358" s="32">
        <f t="shared" si="52"/>
        <v>1238</v>
      </c>
      <c r="I358" s="33">
        <f t="shared" si="52"/>
        <v>0</v>
      </c>
    </row>
    <row r="359" spans="1:9" s="83" customFormat="1" ht="15.75" customHeight="1">
      <c r="A359" s="87"/>
      <c r="B359" s="2"/>
      <c r="C359" s="2" t="s">
        <v>40</v>
      </c>
      <c r="D359" s="1" t="s">
        <v>83</v>
      </c>
      <c r="E359" s="3" t="s">
        <v>84</v>
      </c>
      <c r="F359" s="52" t="s">
        <v>42</v>
      </c>
      <c r="G359" s="90">
        <v>2150</v>
      </c>
      <c r="H359" s="91">
        <v>1184</v>
      </c>
      <c r="I359" s="33"/>
    </row>
    <row r="360" spans="1:9" s="83" customFormat="1" ht="15.75" customHeight="1">
      <c r="A360" s="87"/>
      <c r="B360" s="2"/>
      <c r="C360" s="2" t="s">
        <v>40</v>
      </c>
      <c r="D360" s="1" t="s">
        <v>83</v>
      </c>
      <c r="E360" s="3" t="s">
        <v>84</v>
      </c>
      <c r="F360" s="52" t="s">
        <v>48</v>
      </c>
      <c r="G360" s="90">
        <v>121</v>
      </c>
      <c r="H360" s="91">
        <v>54</v>
      </c>
      <c r="I360" s="33"/>
    </row>
    <row r="361" spans="1:9" s="83" customFormat="1" ht="30.75" customHeight="1">
      <c r="A361" s="87"/>
      <c r="B361" s="2"/>
      <c r="C361" s="2" t="s">
        <v>40</v>
      </c>
      <c r="D361" s="1" t="s">
        <v>83</v>
      </c>
      <c r="E361" s="3" t="s">
        <v>84</v>
      </c>
      <c r="F361" s="50" t="s">
        <v>24</v>
      </c>
      <c r="G361" s="90">
        <v>80</v>
      </c>
      <c r="H361" s="91">
        <v>0</v>
      </c>
      <c r="I361" s="33"/>
    </row>
    <row r="362" spans="1:9" s="82" customFormat="1" ht="17.100000000000001" customHeight="1">
      <c r="A362" s="87">
        <v>2</v>
      </c>
      <c r="B362" s="2"/>
      <c r="C362" s="2" t="s">
        <v>25</v>
      </c>
      <c r="D362" s="1" t="s">
        <v>83</v>
      </c>
      <c r="E362" s="53" t="s">
        <v>84</v>
      </c>
      <c r="F362" s="54" t="s">
        <v>26</v>
      </c>
      <c r="G362" s="31">
        <f t="shared" ref="G362:I362" si="53">SUM(G363:G375)</f>
        <v>16410</v>
      </c>
      <c r="H362" s="32">
        <f t="shared" si="53"/>
        <v>21253</v>
      </c>
      <c r="I362" s="33">
        <f t="shared" si="53"/>
        <v>7582</v>
      </c>
    </row>
    <row r="363" spans="1:9" s="79" customFormat="1" ht="15.75" customHeight="1">
      <c r="A363" s="87"/>
      <c r="B363" s="2"/>
      <c r="C363" s="2" t="s">
        <v>25</v>
      </c>
      <c r="D363" s="1" t="s">
        <v>83</v>
      </c>
      <c r="E363" s="56" t="s">
        <v>84</v>
      </c>
      <c r="F363" s="52" t="s">
        <v>43</v>
      </c>
      <c r="G363" s="28">
        <v>400</v>
      </c>
      <c r="H363" s="29">
        <v>1400</v>
      </c>
      <c r="I363" s="69">
        <v>0</v>
      </c>
    </row>
    <row r="364" spans="1:9" s="79" customFormat="1" ht="15.75" customHeight="1">
      <c r="A364" s="87"/>
      <c r="B364" s="2"/>
      <c r="C364" s="2" t="s">
        <v>25</v>
      </c>
      <c r="D364" s="1" t="s">
        <v>83</v>
      </c>
      <c r="E364" s="56" t="s">
        <v>84</v>
      </c>
      <c r="F364" s="50" t="s">
        <v>55</v>
      </c>
      <c r="G364" s="28">
        <v>850</v>
      </c>
      <c r="H364" s="29">
        <v>520</v>
      </c>
      <c r="I364" s="69">
        <v>0</v>
      </c>
    </row>
    <row r="365" spans="1:9" s="79" customFormat="1" ht="15.75" customHeight="1">
      <c r="A365" s="87"/>
      <c r="B365" s="2"/>
      <c r="C365" s="2" t="s">
        <v>25</v>
      </c>
      <c r="D365" s="1" t="s">
        <v>83</v>
      </c>
      <c r="E365" s="56" t="s">
        <v>84</v>
      </c>
      <c r="F365" s="50" t="s">
        <v>49</v>
      </c>
      <c r="G365" s="28">
        <v>200</v>
      </c>
      <c r="H365" s="29">
        <v>60</v>
      </c>
      <c r="I365" s="69">
        <v>120</v>
      </c>
    </row>
    <row r="366" spans="1:9" s="79" customFormat="1" ht="15.75" customHeight="1">
      <c r="A366" s="87"/>
      <c r="B366" s="2"/>
      <c r="C366" s="2" t="s">
        <v>25</v>
      </c>
      <c r="D366" s="1" t="s">
        <v>83</v>
      </c>
      <c r="E366" s="56" t="s">
        <v>84</v>
      </c>
      <c r="F366" s="52" t="s">
        <v>27</v>
      </c>
      <c r="G366" s="28">
        <v>600</v>
      </c>
      <c r="H366" s="29">
        <v>1200</v>
      </c>
      <c r="I366" s="69">
        <v>1320</v>
      </c>
    </row>
    <row r="367" spans="1:9" s="79" customFormat="1" ht="15.75" customHeight="1">
      <c r="A367" s="87"/>
      <c r="B367" s="2"/>
      <c r="C367" s="2" t="s">
        <v>25</v>
      </c>
      <c r="D367" s="1" t="s">
        <v>83</v>
      </c>
      <c r="E367" s="56" t="s">
        <v>84</v>
      </c>
      <c r="F367" s="50" t="s">
        <v>28</v>
      </c>
      <c r="G367" s="28">
        <v>120</v>
      </c>
      <c r="H367" s="29">
        <v>173</v>
      </c>
      <c r="I367" s="69">
        <v>32</v>
      </c>
    </row>
    <row r="368" spans="1:9" s="79" customFormat="1" ht="15.75" customHeight="1">
      <c r="A368" s="87"/>
      <c r="B368" s="2"/>
      <c r="C368" s="2" t="s">
        <v>25</v>
      </c>
      <c r="D368" s="1" t="s">
        <v>83</v>
      </c>
      <c r="E368" s="56" t="s">
        <v>84</v>
      </c>
      <c r="F368" s="52" t="s">
        <v>29</v>
      </c>
      <c r="G368" s="28">
        <v>2000</v>
      </c>
      <c r="H368" s="29">
        <v>2600</v>
      </c>
      <c r="I368" s="69">
        <v>760</v>
      </c>
    </row>
    <row r="369" spans="1:9" s="79" customFormat="1" ht="15.75" customHeight="1">
      <c r="A369" s="87"/>
      <c r="B369" s="2"/>
      <c r="C369" s="2" t="s">
        <v>25</v>
      </c>
      <c r="D369" s="1" t="s">
        <v>83</v>
      </c>
      <c r="E369" s="56" t="s">
        <v>84</v>
      </c>
      <c r="F369" s="52" t="s">
        <v>44</v>
      </c>
      <c r="G369" s="28">
        <v>256</v>
      </c>
      <c r="H369" s="29">
        <v>160</v>
      </c>
      <c r="I369" s="69">
        <v>0</v>
      </c>
    </row>
    <row r="370" spans="1:9" s="79" customFormat="1" ht="15.75" customHeight="1">
      <c r="A370" s="87"/>
      <c r="B370" s="2"/>
      <c r="C370" s="2" t="s">
        <v>25</v>
      </c>
      <c r="D370" s="1" t="s">
        <v>83</v>
      </c>
      <c r="E370" s="56" t="s">
        <v>84</v>
      </c>
      <c r="F370" s="52" t="s">
        <v>56</v>
      </c>
      <c r="G370" s="28">
        <v>120</v>
      </c>
      <c r="H370" s="29">
        <v>59</v>
      </c>
      <c r="I370" s="69">
        <v>0</v>
      </c>
    </row>
    <row r="371" spans="1:9" s="79" customFormat="1" ht="15.75" customHeight="1">
      <c r="A371" s="87"/>
      <c r="B371" s="2"/>
      <c r="C371" s="2" t="s">
        <v>25</v>
      </c>
      <c r="D371" s="1" t="s">
        <v>83</v>
      </c>
      <c r="E371" s="56" t="s">
        <v>84</v>
      </c>
      <c r="F371" s="52" t="s">
        <v>32</v>
      </c>
      <c r="G371" s="28">
        <v>3800</v>
      </c>
      <c r="H371" s="29">
        <v>5601</v>
      </c>
      <c r="I371" s="69">
        <v>1140</v>
      </c>
    </row>
    <row r="372" spans="1:9" s="79" customFormat="1" ht="15.75" customHeight="1">
      <c r="A372" s="87"/>
      <c r="B372" s="2"/>
      <c r="C372" s="2" t="s">
        <v>25</v>
      </c>
      <c r="D372" s="1" t="s">
        <v>83</v>
      </c>
      <c r="E372" s="56" t="s">
        <v>84</v>
      </c>
      <c r="F372" s="52" t="s">
        <v>33</v>
      </c>
      <c r="G372" s="28">
        <f>5895+54-5</f>
        <v>5944</v>
      </c>
      <c r="H372" s="29">
        <v>7600</v>
      </c>
      <c r="I372" s="69">
        <v>3500</v>
      </c>
    </row>
    <row r="373" spans="1:9" s="79" customFormat="1" ht="15.75" customHeight="1">
      <c r="A373" s="87"/>
      <c r="B373" s="2"/>
      <c r="C373" s="2" t="s">
        <v>25</v>
      </c>
      <c r="D373" s="1" t="s">
        <v>83</v>
      </c>
      <c r="E373" s="56" t="s">
        <v>84</v>
      </c>
      <c r="F373" s="52" t="s">
        <v>34</v>
      </c>
      <c r="G373" s="28">
        <v>290</v>
      </c>
      <c r="H373" s="29">
        <v>400</v>
      </c>
      <c r="I373" s="69">
        <v>320</v>
      </c>
    </row>
    <row r="374" spans="1:9" s="79" customFormat="1" ht="15.75" customHeight="1">
      <c r="A374" s="87"/>
      <c r="B374" s="2"/>
      <c r="C374" s="2" t="s">
        <v>25</v>
      </c>
      <c r="D374" s="1" t="s">
        <v>83</v>
      </c>
      <c r="E374" s="56" t="s">
        <v>84</v>
      </c>
      <c r="F374" s="52" t="s">
        <v>35</v>
      </c>
      <c r="G374" s="28">
        <v>130</v>
      </c>
      <c r="H374" s="29">
        <v>80</v>
      </c>
      <c r="I374" s="69">
        <v>30</v>
      </c>
    </row>
    <row r="375" spans="1:9" s="79" customFormat="1" ht="15.75" customHeight="1">
      <c r="A375" s="87"/>
      <c r="B375" s="2"/>
      <c r="C375" s="2" t="s">
        <v>25</v>
      </c>
      <c r="D375" s="1" t="s">
        <v>83</v>
      </c>
      <c r="E375" s="56" t="s">
        <v>84</v>
      </c>
      <c r="F375" s="52" t="s">
        <v>36</v>
      </c>
      <c r="G375" s="28">
        <v>1700</v>
      </c>
      <c r="H375" s="29">
        <v>1400</v>
      </c>
      <c r="I375" s="69">
        <v>360</v>
      </c>
    </row>
    <row r="376" spans="1:9" s="3" customFormat="1" ht="25.5" customHeight="1">
      <c r="A376" s="87">
        <v>1</v>
      </c>
      <c r="B376" s="2"/>
      <c r="C376" s="2"/>
      <c r="D376" s="1" t="s">
        <v>85</v>
      </c>
      <c r="E376" s="3" t="s">
        <v>86</v>
      </c>
      <c r="F376" s="14" t="s">
        <v>85</v>
      </c>
      <c r="G376" s="15">
        <f t="shared" ref="G376:I376" si="54">G377+G393+G389</f>
        <v>24327</v>
      </c>
      <c r="H376" s="16">
        <f t="shared" si="54"/>
        <v>19826</v>
      </c>
      <c r="I376" s="17">
        <f t="shared" si="54"/>
        <v>6686</v>
      </c>
    </row>
    <row r="377" spans="1:9" s="82" customFormat="1" ht="17.100000000000001" customHeight="1">
      <c r="A377" s="87">
        <v>2</v>
      </c>
      <c r="B377" s="1"/>
      <c r="C377" s="2" t="s">
        <v>7</v>
      </c>
      <c r="D377" s="1" t="s">
        <v>85</v>
      </c>
      <c r="E377" s="3" t="s">
        <v>86</v>
      </c>
      <c r="F377" s="19" t="s">
        <v>8</v>
      </c>
      <c r="G377" s="20">
        <f>G378+G379+G382+G383+G387+G388</f>
        <v>7790</v>
      </c>
      <c r="H377" s="21">
        <f t="shared" ref="H377:I377" si="55">H378+H379+H382+H383+H387+H388</f>
        <v>0</v>
      </c>
      <c r="I377" s="22">
        <f t="shared" si="55"/>
        <v>0</v>
      </c>
    </row>
    <row r="378" spans="1:9" s="82" customFormat="1" ht="17.100000000000001" customHeight="1">
      <c r="A378" s="87"/>
      <c r="B378" s="1"/>
      <c r="C378" s="2" t="s">
        <v>7</v>
      </c>
      <c r="D378" s="1" t="s">
        <v>85</v>
      </c>
      <c r="E378" s="3" t="s">
        <v>86</v>
      </c>
      <c r="F378" s="24" t="s">
        <v>9</v>
      </c>
      <c r="G378" s="89">
        <v>1056</v>
      </c>
      <c r="H378" s="32"/>
      <c r="I378" s="33"/>
    </row>
    <row r="379" spans="1:9" s="83" customFormat="1" ht="15.75" customHeight="1">
      <c r="A379" s="87">
        <v>3</v>
      </c>
      <c r="B379" s="1" t="s">
        <v>10</v>
      </c>
      <c r="C379" s="2" t="s">
        <v>7</v>
      </c>
      <c r="D379" s="1" t="s">
        <v>85</v>
      </c>
      <c r="E379" s="3" t="s">
        <v>86</v>
      </c>
      <c r="F379" s="24" t="s">
        <v>11</v>
      </c>
      <c r="G379" s="31">
        <f>SUM(G380:G381)</f>
        <v>3415</v>
      </c>
      <c r="H379" s="32"/>
      <c r="I379" s="33"/>
    </row>
    <row r="380" spans="1:9" s="83" customFormat="1" ht="15.75" customHeight="1">
      <c r="A380" s="87"/>
      <c r="B380" s="1" t="s">
        <v>10</v>
      </c>
      <c r="C380" s="2" t="s">
        <v>7</v>
      </c>
      <c r="D380" s="1" t="s">
        <v>85</v>
      </c>
      <c r="E380" s="3" t="s">
        <v>86</v>
      </c>
      <c r="F380" s="35" t="s">
        <v>12</v>
      </c>
      <c r="G380" s="36">
        <v>3415</v>
      </c>
      <c r="H380" s="37"/>
      <c r="I380" s="38"/>
    </row>
    <row r="381" spans="1:9" s="83" customFormat="1" ht="15.75" customHeight="1">
      <c r="A381" s="87"/>
      <c r="B381" s="1" t="s">
        <v>10</v>
      </c>
      <c r="C381" s="2" t="s">
        <v>7</v>
      </c>
      <c r="D381" s="1" t="s">
        <v>85</v>
      </c>
      <c r="E381" s="3" t="s">
        <v>86</v>
      </c>
      <c r="F381" s="35" t="s">
        <v>13</v>
      </c>
      <c r="G381" s="31"/>
      <c r="H381" s="32"/>
      <c r="I381" s="33"/>
    </row>
    <row r="382" spans="1:9" s="83" customFormat="1" ht="15.75" customHeight="1">
      <c r="A382" s="87"/>
      <c r="B382" s="1"/>
      <c r="C382" s="2" t="s">
        <v>7</v>
      </c>
      <c r="D382" s="1" t="s">
        <v>85</v>
      </c>
      <c r="E382" s="3" t="s">
        <v>86</v>
      </c>
      <c r="F382" s="39" t="s">
        <v>14</v>
      </c>
      <c r="G382" s="31">
        <v>317</v>
      </c>
      <c r="H382" s="32"/>
      <c r="I382" s="33"/>
    </row>
    <row r="383" spans="1:9" s="83" customFormat="1" ht="15.75" customHeight="1">
      <c r="A383" s="87">
        <v>3</v>
      </c>
      <c r="B383" s="1" t="s">
        <v>15</v>
      </c>
      <c r="C383" s="2" t="s">
        <v>7</v>
      </c>
      <c r="D383" s="1" t="s">
        <v>85</v>
      </c>
      <c r="E383" s="3" t="s">
        <v>86</v>
      </c>
      <c r="F383" s="39" t="s">
        <v>16</v>
      </c>
      <c r="G383" s="40">
        <f>G384+G385+G386</f>
        <v>868</v>
      </c>
      <c r="H383" s="63"/>
      <c r="I383" s="64"/>
    </row>
    <row r="384" spans="1:9" s="83" customFormat="1" ht="15.75" customHeight="1">
      <c r="A384" s="87"/>
      <c r="B384" s="1" t="s">
        <v>15</v>
      </c>
      <c r="C384" s="2" t="s">
        <v>7</v>
      </c>
      <c r="D384" s="1" t="s">
        <v>85</v>
      </c>
      <c r="E384" s="3" t="s">
        <v>86</v>
      </c>
      <c r="F384" s="35" t="s">
        <v>12</v>
      </c>
      <c r="G384" s="102">
        <v>738</v>
      </c>
      <c r="H384" s="68"/>
      <c r="I384" s="69"/>
    </row>
    <row r="385" spans="1:9" s="83" customFormat="1" ht="15.75" customHeight="1">
      <c r="A385" s="87"/>
      <c r="B385" s="1" t="s">
        <v>15</v>
      </c>
      <c r="C385" s="2" t="s">
        <v>7</v>
      </c>
      <c r="D385" s="1" t="s">
        <v>85</v>
      </c>
      <c r="E385" s="3" t="s">
        <v>86</v>
      </c>
      <c r="F385" s="35" t="s">
        <v>13</v>
      </c>
      <c r="G385" s="102"/>
      <c r="H385" s="68"/>
      <c r="I385" s="69"/>
    </row>
    <row r="386" spans="1:9" s="83" customFormat="1" ht="34.5" customHeight="1">
      <c r="A386" s="87"/>
      <c r="B386" s="1" t="s">
        <v>15</v>
      </c>
      <c r="C386" s="2" t="s">
        <v>7</v>
      </c>
      <c r="D386" s="1" t="s">
        <v>85</v>
      </c>
      <c r="E386" s="3" t="s">
        <v>86</v>
      </c>
      <c r="F386" s="43" t="s">
        <v>17</v>
      </c>
      <c r="G386" s="42">
        <v>130</v>
      </c>
      <c r="H386" s="110"/>
      <c r="I386" s="111"/>
    </row>
    <row r="387" spans="1:9" s="83" customFormat="1" ht="30" customHeight="1">
      <c r="A387" s="87"/>
      <c r="B387" s="1"/>
      <c r="C387" s="2" t="s">
        <v>7</v>
      </c>
      <c r="D387" s="1" t="s">
        <v>85</v>
      </c>
      <c r="E387" s="3" t="s">
        <v>86</v>
      </c>
      <c r="F387" s="44" t="s">
        <v>18</v>
      </c>
      <c r="G387" s="31">
        <v>34</v>
      </c>
      <c r="H387" s="32"/>
      <c r="I387" s="33"/>
    </row>
    <row r="388" spans="1:9" s="83" customFormat="1" ht="27" customHeight="1">
      <c r="A388" s="87"/>
      <c r="B388" s="1"/>
      <c r="C388" s="2" t="s">
        <v>7</v>
      </c>
      <c r="D388" s="1" t="s">
        <v>85</v>
      </c>
      <c r="E388" s="3" t="s">
        <v>86</v>
      </c>
      <c r="F388" s="44" t="s">
        <v>19</v>
      </c>
      <c r="G388" s="31">
        <v>2100</v>
      </c>
      <c r="H388" s="32"/>
      <c r="I388" s="33"/>
    </row>
    <row r="389" spans="1:9" s="83" customFormat="1" ht="18.75" customHeight="1">
      <c r="A389" s="87">
        <v>2</v>
      </c>
      <c r="B389" s="2"/>
      <c r="C389" s="2" t="s">
        <v>40</v>
      </c>
      <c r="D389" s="1" t="s">
        <v>85</v>
      </c>
      <c r="E389" s="3" t="s">
        <v>86</v>
      </c>
      <c r="F389" s="19" t="s">
        <v>41</v>
      </c>
      <c r="G389" s="31">
        <f t="shared" ref="G389:I389" si="56">SUM(G390:G392)</f>
        <v>2066</v>
      </c>
      <c r="H389" s="32">
        <f t="shared" si="56"/>
        <v>1085</v>
      </c>
      <c r="I389" s="33">
        <f t="shared" si="56"/>
        <v>0</v>
      </c>
    </row>
    <row r="390" spans="1:9" s="83" customFormat="1" ht="15.75" customHeight="1">
      <c r="A390" s="87"/>
      <c r="B390" s="2"/>
      <c r="C390" s="2" t="s">
        <v>40</v>
      </c>
      <c r="D390" s="1" t="s">
        <v>85</v>
      </c>
      <c r="E390" s="3" t="s">
        <v>86</v>
      </c>
      <c r="F390" s="52" t="s">
        <v>42</v>
      </c>
      <c r="G390" s="90">
        <v>1893</v>
      </c>
      <c r="H390" s="91">
        <v>1043</v>
      </c>
      <c r="I390" s="69"/>
    </row>
    <row r="391" spans="1:9" s="83" customFormat="1" ht="15.75" customHeight="1">
      <c r="A391" s="87"/>
      <c r="B391" s="2"/>
      <c r="C391" s="2" t="s">
        <v>40</v>
      </c>
      <c r="D391" s="1" t="s">
        <v>85</v>
      </c>
      <c r="E391" s="3" t="s">
        <v>86</v>
      </c>
      <c r="F391" s="52" t="s">
        <v>48</v>
      </c>
      <c r="G391" s="90">
        <v>95</v>
      </c>
      <c r="H391" s="91">
        <v>42</v>
      </c>
      <c r="I391" s="69"/>
    </row>
    <row r="392" spans="1:9" s="83" customFormat="1" ht="31.5" customHeight="1">
      <c r="A392" s="87"/>
      <c r="B392" s="2"/>
      <c r="C392" s="2" t="s">
        <v>40</v>
      </c>
      <c r="D392" s="1" t="s">
        <v>85</v>
      </c>
      <c r="E392" s="3" t="s">
        <v>86</v>
      </c>
      <c r="F392" s="50" t="s">
        <v>24</v>
      </c>
      <c r="G392" s="90">
        <v>78</v>
      </c>
      <c r="H392" s="91">
        <v>0</v>
      </c>
      <c r="I392" s="69"/>
    </row>
    <row r="393" spans="1:9" s="82" customFormat="1" ht="17.100000000000001" customHeight="1">
      <c r="A393" s="87">
        <v>2</v>
      </c>
      <c r="B393" s="2"/>
      <c r="C393" s="2" t="s">
        <v>25</v>
      </c>
      <c r="D393" s="1" t="s">
        <v>85</v>
      </c>
      <c r="E393" s="53" t="s">
        <v>86</v>
      </c>
      <c r="F393" s="54" t="s">
        <v>26</v>
      </c>
      <c r="G393" s="31">
        <f t="shared" ref="G393:I393" si="57">SUM(G394:G402)</f>
        <v>14471</v>
      </c>
      <c r="H393" s="32">
        <f t="shared" si="57"/>
        <v>18741</v>
      </c>
      <c r="I393" s="33">
        <f t="shared" si="57"/>
        <v>6686</v>
      </c>
    </row>
    <row r="394" spans="1:9" s="79" customFormat="1" ht="15.75" customHeight="1">
      <c r="A394" s="87"/>
      <c r="B394" s="2"/>
      <c r="C394" s="2" t="s">
        <v>25</v>
      </c>
      <c r="D394" s="1" t="s">
        <v>85</v>
      </c>
      <c r="E394" s="56" t="s">
        <v>86</v>
      </c>
      <c r="F394" s="52" t="s">
        <v>27</v>
      </c>
      <c r="G394" s="28">
        <v>747</v>
      </c>
      <c r="H394" s="29">
        <v>862</v>
      </c>
      <c r="I394" s="30">
        <v>184</v>
      </c>
    </row>
    <row r="395" spans="1:9" s="79" customFormat="1" ht="15.75" customHeight="1">
      <c r="A395" s="87"/>
      <c r="B395" s="2"/>
      <c r="C395" s="2" t="s">
        <v>25</v>
      </c>
      <c r="D395" s="1" t="s">
        <v>85</v>
      </c>
      <c r="E395" s="56" t="s">
        <v>86</v>
      </c>
      <c r="F395" s="52" t="s">
        <v>28</v>
      </c>
      <c r="G395" s="28">
        <v>467</v>
      </c>
      <c r="H395" s="29">
        <v>402</v>
      </c>
      <c r="I395" s="30">
        <v>4</v>
      </c>
    </row>
    <row r="396" spans="1:9" s="79" customFormat="1" ht="15.75" customHeight="1">
      <c r="A396" s="87"/>
      <c r="B396" s="2"/>
      <c r="C396" s="2" t="s">
        <v>25</v>
      </c>
      <c r="D396" s="1" t="s">
        <v>85</v>
      </c>
      <c r="E396" s="56" t="s">
        <v>86</v>
      </c>
      <c r="F396" s="52" t="s">
        <v>44</v>
      </c>
      <c r="G396" s="28">
        <v>841</v>
      </c>
      <c r="H396" s="29">
        <v>383</v>
      </c>
      <c r="I396" s="30">
        <v>216</v>
      </c>
    </row>
    <row r="397" spans="1:9" s="79" customFormat="1" ht="15.75" customHeight="1">
      <c r="A397" s="87"/>
      <c r="B397" s="2"/>
      <c r="C397" s="2" t="s">
        <v>25</v>
      </c>
      <c r="D397" s="1" t="s">
        <v>85</v>
      </c>
      <c r="E397" s="56" t="s">
        <v>86</v>
      </c>
      <c r="F397" s="52" t="s">
        <v>56</v>
      </c>
      <c r="G397" s="28">
        <v>374</v>
      </c>
      <c r="H397" s="29">
        <v>190</v>
      </c>
      <c r="I397" s="30">
        <v>81</v>
      </c>
    </row>
    <row r="398" spans="1:9" s="79" customFormat="1" ht="15.75" customHeight="1">
      <c r="A398" s="87"/>
      <c r="B398" s="2"/>
      <c r="C398" s="2" t="s">
        <v>25</v>
      </c>
      <c r="D398" s="1" t="s">
        <v>85</v>
      </c>
      <c r="E398" s="56" t="s">
        <v>86</v>
      </c>
      <c r="F398" s="52" t="s">
        <v>30</v>
      </c>
      <c r="G398" s="28">
        <v>1122</v>
      </c>
      <c r="H398" s="29">
        <v>1438</v>
      </c>
      <c r="I398" s="30">
        <v>184</v>
      </c>
    </row>
    <row r="399" spans="1:9" s="79" customFormat="1" ht="15.75" customHeight="1">
      <c r="A399" s="87"/>
      <c r="B399" s="2"/>
      <c r="C399" s="2" t="s">
        <v>25</v>
      </c>
      <c r="D399" s="1" t="s">
        <v>85</v>
      </c>
      <c r="E399" s="56" t="s">
        <v>86</v>
      </c>
      <c r="F399" s="52" t="s">
        <v>31</v>
      </c>
      <c r="G399" s="28">
        <v>374</v>
      </c>
      <c r="H399" s="29">
        <v>383</v>
      </c>
      <c r="I399" s="30">
        <v>64</v>
      </c>
    </row>
    <row r="400" spans="1:9" s="79" customFormat="1" ht="15.75" customHeight="1">
      <c r="A400" s="87"/>
      <c r="B400" s="2"/>
      <c r="C400" s="2" t="s">
        <v>25</v>
      </c>
      <c r="D400" s="1" t="s">
        <v>85</v>
      </c>
      <c r="E400" s="56" t="s">
        <v>86</v>
      </c>
      <c r="F400" s="52" t="s">
        <v>32</v>
      </c>
      <c r="G400" s="28">
        <v>3400</v>
      </c>
      <c r="H400" s="29">
        <v>3261</v>
      </c>
      <c r="I400" s="30">
        <v>1805</v>
      </c>
    </row>
    <row r="401" spans="1:9" s="79" customFormat="1" ht="15.75" customHeight="1">
      <c r="A401" s="87"/>
      <c r="B401" s="2"/>
      <c r="C401" s="2" t="s">
        <v>25</v>
      </c>
      <c r="D401" s="1" t="s">
        <v>85</v>
      </c>
      <c r="E401" s="56" t="s">
        <v>86</v>
      </c>
      <c r="F401" s="52" t="s">
        <v>33</v>
      </c>
      <c r="G401" s="28">
        <f>5985+48-5</f>
        <v>6028</v>
      </c>
      <c r="H401" s="29">
        <v>9882</v>
      </c>
      <c r="I401" s="30">
        <v>2612</v>
      </c>
    </row>
    <row r="402" spans="1:9" s="79" customFormat="1" ht="15.75" customHeight="1">
      <c r="A402" s="87"/>
      <c r="B402" s="2"/>
      <c r="C402" s="2" t="s">
        <v>25</v>
      </c>
      <c r="D402" s="1" t="s">
        <v>85</v>
      </c>
      <c r="E402" s="56" t="s">
        <v>86</v>
      </c>
      <c r="F402" s="52" t="s">
        <v>36</v>
      </c>
      <c r="G402" s="28">
        <v>1118</v>
      </c>
      <c r="H402" s="29">
        <v>1940</v>
      </c>
      <c r="I402" s="30">
        <v>1536</v>
      </c>
    </row>
    <row r="403" spans="1:9" s="3" customFormat="1" ht="31.5" customHeight="1">
      <c r="A403" s="87">
        <v>1</v>
      </c>
      <c r="B403" s="2"/>
      <c r="C403" s="2"/>
      <c r="D403" s="1" t="s">
        <v>87</v>
      </c>
      <c r="E403" s="3" t="s">
        <v>88</v>
      </c>
      <c r="F403" s="14" t="s">
        <v>87</v>
      </c>
      <c r="G403" s="15">
        <f t="shared" ref="G403:I403" si="58">G404+G420+G416</f>
        <v>27340</v>
      </c>
      <c r="H403" s="16">
        <f t="shared" si="58"/>
        <v>22893</v>
      </c>
      <c r="I403" s="17">
        <f t="shared" si="58"/>
        <v>7751</v>
      </c>
    </row>
    <row r="404" spans="1:9" s="92" customFormat="1" ht="17.100000000000001" customHeight="1">
      <c r="A404" s="87">
        <v>2</v>
      </c>
      <c r="B404" s="1"/>
      <c r="C404" s="2" t="s">
        <v>7</v>
      </c>
      <c r="D404" s="1" t="s">
        <v>87</v>
      </c>
      <c r="E404" s="3" t="s">
        <v>88</v>
      </c>
      <c r="F404" s="19" t="s">
        <v>8</v>
      </c>
      <c r="G404" s="20">
        <f>G405+G406+G409+G410+G414+G415</f>
        <v>8370</v>
      </c>
      <c r="H404" s="21">
        <f t="shared" ref="H404:I404" si="59">H405+H406+H409+H410+H414+H415</f>
        <v>0</v>
      </c>
      <c r="I404" s="22">
        <f t="shared" si="59"/>
        <v>0</v>
      </c>
    </row>
    <row r="405" spans="1:9" s="82" customFormat="1" ht="17.100000000000001" customHeight="1">
      <c r="A405" s="87"/>
      <c r="B405" s="1"/>
      <c r="C405" s="2" t="s">
        <v>7</v>
      </c>
      <c r="D405" s="1" t="s">
        <v>87</v>
      </c>
      <c r="E405" s="3" t="s">
        <v>88</v>
      </c>
      <c r="F405" s="24" t="s">
        <v>9</v>
      </c>
      <c r="G405" s="89">
        <v>1224</v>
      </c>
      <c r="H405" s="32"/>
      <c r="I405" s="33"/>
    </row>
    <row r="406" spans="1:9" s="79" customFormat="1" ht="15.75" customHeight="1">
      <c r="A406" s="87">
        <v>3</v>
      </c>
      <c r="B406" s="1" t="s">
        <v>10</v>
      </c>
      <c r="C406" s="2" t="s">
        <v>7</v>
      </c>
      <c r="D406" s="1" t="s">
        <v>87</v>
      </c>
      <c r="E406" s="3" t="s">
        <v>88</v>
      </c>
      <c r="F406" s="24" t="s">
        <v>11</v>
      </c>
      <c r="G406" s="40">
        <f>SUM(G407:G408)</f>
        <v>3942</v>
      </c>
      <c r="H406" s="63"/>
      <c r="I406" s="64"/>
    </row>
    <row r="407" spans="1:9" s="83" customFormat="1" ht="15.75" customHeight="1">
      <c r="A407" s="87"/>
      <c r="B407" s="1" t="s">
        <v>10</v>
      </c>
      <c r="C407" s="2" t="s">
        <v>7</v>
      </c>
      <c r="D407" s="1" t="s">
        <v>87</v>
      </c>
      <c r="E407" s="3" t="s">
        <v>88</v>
      </c>
      <c r="F407" s="35" t="s">
        <v>12</v>
      </c>
      <c r="G407" s="36">
        <v>3942</v>
      </c>
      <c r="H407" s="37"/>
      <c r="I407" s="38"/>
    </row>
    <row r="408" spans="1:9" s="83" customFormat="1" ht="15.75" customHeight="1">
      <c r="A408" s="87"/>
      <c r="B408" s="1" t="s">
        <v>10</v>
      </c>
      <c r="C408" s="2" t="s">
        <v>7</v>
      </c>
      <c r="D408" s="1" t="s">
        <v>87</v>
      </c>
      <c r="E408" s="3" t="s">
        <v>88</v>
      </c>
      <c r="F408" s="35" t="s">
        <v>13</v>
      </c>
      <c r="G408" s="31"/>
      <c r="H408" s="32"/>
      <c r="I408" s="33"/>
    </row>
    <row r="409" spans="1:9" s="79" customFormat="1" ht="15.75" customHeight="1">
      <c r="A409" s="87"/>
      <c r="B409" s="1"/>
      <c r="C409" s="2" t="s">
        <v>7</v>
      </c>
      <c r="D409" s="1" t="s">
        <v>87</v>
      </c>
      <c r="E409" s="3" t="s">
        <v>88</v>
      </c>
      <c r="F409" s="39" t="s">
        <v>14</v>
      </c>
      <c r="G409" s="31">
        <v>366</v>
      </c>
      <c r="H409" s="32"/>
      <c r="I409" s="33"/>
    </row>
    <row r="410" spans="1:9" s="79" customFormat="1" ht="15.75" customHeight="1">
      <c r="A410" s="87">
        <v>3</v>
      </c>
      <c r="B410" s="1" t="s">
        <v>15</v>
      </c>
      <c r="C410" s="2" t="s">
        <v>7</v>
      </c>
      <c r="D410" s="1" t="s">
        <v>87</v>
      </c>
      <c r="E410" s="3" t="s">
        <v>88</v>
      </c>
      <c r="F410" s="39" t="s">
        <v>16</v>
      </c>
      <c r="G410" s="40">
        <f>SUM(G411:G413)</f>
        <v>1016</v>
      </c>
      <c r="H410" s="63"/>
      <c r="I410" s="64"/>
    </row>
    <row r="411" spans="1:9" s="83" customFormat="1" ht="15.75" customHeight="1">
      <c r="A411" s="87"/>
      <c r="B411" s="1" t="s">
        <v>15</v>
      </c>
      <c r="C411" s="2" t="s">
        <v>7</v>
      </c>
      <c r="D411" s="1" t="s">
        <v>87</v>
      </c>
      <c r="E411" s="3" t="s">
        <v>88</v>
      </c>
      <c r="F411" s="35" t="s">
        <v>12</v>
      </c>
      <c r="G411" s="102">
        <v>860</v>
      </c>
      <c r="H411" s="68"/>
      <c r="I411" s="69"/>
    </row>
    <row r="412" spans="1:9" s="83" customFormat="1" ht="15.75" customHeight="1">
      <c r="A412" s="87"/>
      <c r="B412" s="1" t="s">
        <v>15</v>
      </c>
      <c r="C412" s="2" t="s">
        <v>7</v>
      </c>
      <c r="D412" s="1" t="s">
        <v>87</v>
      </c>
      <c r="E412" s="3" t="s">
        <v>88</v>
      </c>
      <c r="F412" s="35" t="s">
        <v>13</v>
      </c>
      <c r="G412" s="102"/>
      <c r="H412" s="68"/>
      <c r="I412" s="69"/>
    </row>
    <row r="413" spans="1:9" s="83" customFormat="1" ht="30" customHeight="1">
      <c r="A413" s="87"/>
      <c r="B413" s="1" t="s">
        <v>15</v>
      </c>
      <c r="C413" s="2" t="s">
        <v>7</v>
      </c>
      <c r="D413" s="1" t="s">
        <v>87</v>
      </c>
      <c r="E413" s="3" t="s">
        <v>88</v>
      </c>
      <c r="F413" s="43" t="s">
        <v>17</v>
      </c>
      <c r="G413" s="42">
        <v>156</v>
      </c>
      <c r="H413" s="110"/>
      <c r="I413" s="111"/>
    </row>
    <row r="414" spans="1:9" s="79" customFormat="1" ht="29.25" customHeight="1">
      <c r="A414" s="87"/>
      <c r="B414" s="1"/>
      <c r="C414" s="2" t="s">
        <v>7</v>
      </c>
      <c r="D414" s="1" t="s">
        <v>87</v>
      </c>
      <c r="E414" s="3" t="s">
        <v>88</v>
      </c>
      <c r="F414" s="44" t="s">
        <v>18</v>
      </c>
      <c r="G414" s="31">
        <v>56</v>
      </c>
      <c r="H414" s="32"/>
      <c r="I414" s="33"/>
    </row>
    <row r="415" spans="1:9" s="79" customFormat="1" ht="27" customHeight="1">
      <c r="A415" s="87"/>
      <c r="B415" s="1"/>
      <c r="C415" s="2" t="s">
        <v>7</v>
      </c>
      <c r="D415" s="1" t="s">
        <v>87</v>
      </c>
      <c r="E415" s="3" t="s">
        <v>88</v>
      </c>
      <c r="F415" s="44" t="s">
        <v>19</v>
      </c>
      <c r="G415" s="31">
        <v>1766</v>
      </c>
      <c r="H415" s="32"/>
      <c r="I415" s="33"/>
    </row>
    <row r="416" spans="1:9" s="82" customFormat="1" ht="28.5" customHeight="1">
      <c r="A416" s="87">
        <v>2</v>
      </c>
      <c r="B416" s="2"/>
      <c r="C416" s="2" t="s">
        <v>20</v>
      </c>
      <c r="D416" s="1" t="s">
        <v>87</v>
      </c>
      <c r="E416" s="3" t="s">
        <v>88</v>
      </c>
      <c r="F416" s="48" t="s">
        <v>21</v>
      </c>
      <c r="G416" s="31">
        <f t="shared" ref="G416:I416" si="60">SUM(G417:G419)</f>
        <v>2195</v>
      </c>
      <c r="H416" s="32">
        <f t="shared" si="60"/>
        <v>1169</v>
      </c>
      <c r="I416" s="33">
        <f t="shared" si="60"/>
        <v>0</v>
      </c>
    </row>
    <row r="417" spans="1:9" s="79" customFormat="1" ht="15.75" customHeight="1">
      <c r="A417" s="87"/>
      <c r="B417" s="2"/>
      <c r="C417" s="2" t="s">
        <v>20</v>
      </c>
      <c r="D417" s="1" t="s">
        <v>87</v>
      </c>
      <c r="E417" s="3" t="s">
        <v>88</v>
      </c>
      <c r="F417" s="52" t="s">
        <v>22</v>
      </c>
      <c r="G417" s="90">
        <v>2025</v>
      </c>
      <c r="H417" s="91">
        <v>1115</v>
      </c>
      <c r="I417" s="69"/>
    </row>
    <row r="418" spans="1:9" s="79" customFormat="1" ht="15.75" customHeight="1">
      <c r="A418" s="87"/>
      <c r="B418" s="2"/>
      <c r="C418" s="2" t="s">
        <v>20</v>
      </c>
      <c r="D418" s="1" t="s">
        <v>87</v>
      </c>
      <c r="E418" s="3" t="s">
        <v>88</v>
      </c>
      <c r="F418" s="76" t="s">
        <v>48</v>
      </c>
      <c r="G418" s="90">
        <v>121</v>
      </c>
      <c r="H418" s="91">
        <v>54</v>
      </c>
      <c r="I418" s="69"/>
    </row>
    <row r="419" spans="1:9" s="79" customFormat="1" ht="31.5" customHeight="1">
      <c r="A419" s="87"/>
      <c r="B419" s="2"/>
      <c r="C419" s="2" t="s">
        <v>20</v>
      </c>
      <c r="D419" s="1" t="s">
        <v>87</v>
      </c>
      <c r="E419" s="3" t="s">
        <v>88</v>
      </c>
      <c r="F419" s="50" t="s">
        <v>24</v>
      </c>
      <c r="G419" s="90">
        <v>49</v>
      </c>
      <c r="H419" s="91">
        <v>0</v>
      </c>
      <c r="I419" s="69"/>
    </row>
    <row r="420" spans="1:9" s="92" customFormat="1" ht="17.100000000000001" customHeight="1">
      <c r="A420" s="87">
        <v>2</v>
      </c>
      <c r="B420" s="2"/>
      <c r="C420" s="2" t="s">
        <v>25</v>
      </c>
      <c r="D420" s="1" t="s">
        <v>87</v>
      </c>
      <c r="E420" s="53" t="s">
        <v>88</v>
      </c>
      <c r="F420" s="19" t="s">
        <v>26</v>
      </c>
      <c r="G420" s="31">
        <f t="shared" ref="G420:I420" si="61">SUM(G421:G429)</f>
        <v>16775</v>
      </c>
      <c r="H420" s="32">
        <f t="shared" si="61"/>
        <v>21724</v>
      </c>
      <c r="I420" s="33">
        <f t="shared" si="61"/>
        <v>7751</v>
      </c>
    </row>
    <row r="421" spans="1:9" s="79" customFormat="1" ht="15.75" customHeight="1">
      <c r="A421" s="87"/>
      <c r="B421" s="2"/>
      <c r="C421" s="2" t="s">
        <v>25</v>
      </c>
      <c r="D421" s="1" t="s">
        <v>87</v>
      </c>
      <c r="E421" s="56" t="s">
        <v>88</v>
      </c>
      <c r="F421" s="50" t="s">
        <v>49</v>
      </c>
      <c r="G421" s="28">
        <v>560</v>
      </c>
      <c r="H421" s="29">
        <v>80</v>
      </c>
      <c r="I421" s="30">
        <v>96</v>
      </c>
    </row>
    <row r="422" spans="1:9" s="79" customFormat="1" ht="15.75" customHeight="1">
      <c r="A422" s="87"/>
      <c r="B422" s="2"/>
      <c r="C422" s="2" t="s">
        <v>25</v>
      </c>
      <c r="D422" s="1" t="s">
        <v>87</v>
      </c>
      <c r="E422" s="56" t="s">
        <v>88</v>
      </c>
      <c r="F422" s="52" t="s">
        <v>50</v>
      </c>
      <c r="G422" s="28">
        <v>280</v>
      </c>
      <c r="H422" s="29">
        <v>202</v>
      </c>
      <c r="I422" s="30">
        <v>16</v>
      </c>
    </row>
    <row r="423" spans="1:9" s="79" customFormat="1" ht="15.75" customHeight="1">
      <c r="A423" s="87"/>
      <c r="B423" s="2"/>
      <c r="C423" s="2" t="s">
        <v>25</v>
      </c>
      <c r="D423" s="1" t="s">
        <v>87</v>
      </c>
      <c r="E423" s="56" t="s">
        <v>88</v>
      </c>
      <c r="F423" s="52" t="s">
        <v>51</v>
      </c>
      <c r="G423" s="28">
        <v>56</v>
      </c>
      <c r="H423" s="29">
        <v>142</v>
      </c>
      <c r="I423" s="30">
        <v>24</v>
      </c>
    </row>
    <row r="424" spans="1:9" s="79" customFormat="1" ht="15.75" customHeight="1">
      <c r="A424" s="87"/>
      <c r="B424" s="2"/>
      <c r="C424" s="2" t="s">
        <v>25</v>
      </c>
      <c r="D424" s="1" t="s">
        <v>87</v>
      </c>
      <c r="E424" s="56" t="s">
        <v>88</v>
      </c>
      <c r="F424" s="52" t="s">
        <v>27</v>
      </c>
      <c r="G424" s="28">
        <v>1007</v>
      </c>
      <c r="H424" s="29">
        <v>1012</v>
      </c>
      <c r="I424" s="30">
        <v>62</v>
      </c>
    </row>
    <row r="425" spans="1:9" s="79" customFormat="1" ht="15.75" customHeight="1">
      <c r="A425" s="87"/>
      <c r="B425" s="2"/>
      <c r="C425" s="2" t="s">
        <v>25</v>
      </c>
      <c r="D425" s="1" t="s">
        <v>87</v>
      </c>
      <c r="E425" s="56" t="s">
        <v>88</v>
      </c>
      <c r="F425" s="52" t="s">
        <v>28</v>
      </c>
      <c r="G425" s="28">
        <v>201</v>
      </c>
      <c r="H425" s="29">
        <v>96</v>
      </c>
      <c r="I425" s="30">
        <v>4</v>
      </c>
    </row>
    <row r="426" spans="1:9" s="79" customFormat="1" ht="15.75" customHeight="1">
      <c r="A426" s="87"/>
      <c r="B426" s="2"/>
      <c r="C426" s="2" t="s">
        <v>25</v>
      </c>
      <c r="D426" s="1" t="s">
        <v>87</v>
      </c>
      <c r="E426" s="56" t="s">
        <v>88</v>
      </c>
      <c r="F426" s="52" t="s">
        <v>29</v>
      </c>
      <c r="G426" s="28">
        <v>1000</v>
      </c>
      <c r="H426" s="29">
        <v>2040</v>
      </c>
      <c r="I426" s="30">
        <v>220</v>
      </c>
    </row>
    <row r="427" spans="1:9" s="79" customFormat="1" ht="15.75" customHeight="1">
      <c r="A427" s="87"/>
      <c r="B427" s="2"/>
      <c r="C427" s="2" t="s">
        <v>25</v>
      </c>
      <c r="D427" s="1" t="s">
        <v>87</v>
      </c>
      <c r="E427" s="56" t="s">
        <v>88</v>
      </c>
      <c r="F427" s="52" t="s">
        <v>32</v>
      </c>
      <c r="G427" s="28">
        <v>5600</v>
      </c>
      <c r="H427" s="29">
        <v>7564</v>
      </c>
      <c r="I427" s="30">
        <v>2600</v>
      </c>
    </row>
    <row r="428" spans="1:9" s="79" customFormat="1" ht="15.75" customHeight="1">
      <c r="A428" s="87"/>
      <c r="B428" s="2"/>
      <c r="C428" s="2" t="s">
        <v>25</v>
      </c>
      <c r="D428" s="1" t="s">
        <v>87</v>
      </c>
      <c r="E428" s="56" t="s">
        <v>88</v>
      </c>
      <c r="F428" s="52" t="s">
        <v>33</v>
      </c>
      <c r="G428" s="28">
        <f>6821+55-5</f>
        <v>6871</v>
      </c>
      <c r="H428" s="29">
        <v>9468</v>
      </c>
      <c r="I428" s="30">
        <v>4429</v>
      </c>
    </row>
    <row r="429" spans="1:9" s="79" customFormat="1" ht="15.75" customHeight="1">
      <c r="A429" s="87"/>
      <c r="B429" s="2"/>
      <c r="C429" s="2" t="s">
        <v>25</v>
      </c>
      <c r="D429" s="1" t="s">
        <v>87</v>
      </c>
      <c r="E429" s="56" t="s">
        <v>88</v>
      </c>
      <c r="F429" s="52" t="s">
        <v>36</v>
      </c>
      <c r="G429" s="28">
        <v>1200</v>
      </c>
      <c r="H429" s="29">
        <v>1120</v>
      </c>
      <c r="I429" s="30">
        <v>300</v>
      </c>
    </row>
    <row r="430" spans="1:9" s="3" customFormat="1" ht="28.5" customHeight="1">
      <c r="A430" s="87">
        <v>1</v>
      </c>
      <c r="B430" s="2"/>
      <c r="C430" s="2"/>
      <c r="D430" s="1" t="s">
        <v>89</v>
      </c>
      <c r="E430" s="3" t="s">
        <v>90</v>
      </c>
      <c r="F430" s="14" t="s">
        <v>89</v>
      </c>
      <c r="G430" s="15">
        <f t="shared" ref="G430:I430" si="62">G431+G447+G443</f>
        <v>9018</v>
      </c>
      <c r="H430" s="16">
        <f t="shared" si="62"/>
        <v>7392</v>
      </c>
      <c r="I430" s="17">
        <f t="shared" si="62"/>
        <v>2495</v>
      </c>
    </row>
    <row r="431" spans="1:9" s="92" customFormat="1" ht="16.5" customHeight="1">
      <c r="A431" s="87">
        <v>2</v>
      </c>
      <c r="B431" s="1"/>
      <c r="C431" s="2" t="s">
        <v>7</v>
      </c>
      <c r="D431" s="1" t="s">
        <v>89</v>
      </c>
      <c r="E431" s="3" t="s">
        <v>90</v>
      </c>
      <c r="F431" s="19" t="s">
        <v>8</v>
      </c>
      <c r="G431" s="20">
        <f>G432+G433+G436+G437+G441+G442</f>
        <v>2858</v>
      </c>
      <c r="H431" s="21">
        <f t="shared" ref="H431:I431" si="63">H432+H433+H436+H437+H441+H442</f>
        <v>0</v>
      </c>
      <c r="I431" s="22">
        <f t="shared" si="63"/>
        <v>0</v>
      </c>
    </row>
    <row r="432" spans="1:9" s="82" customFormat="1" ht="17.100000000000001" customHeight="1">
      <c r="A432" s="87"/>
      <c r="B432" s="1"/>
      <c r="C432" s="2" t="s">
        <v>7</v>
      </c>
      <c r="D432" s="1" t="s">
        <v>89</v>
      </c>
      <c r="E432" s="3" t="s">
        <v>90</v>
      </c>
      <c r="F432" s="24" t="s">
        <v>9</v>
      </c>
      <c r="G432" s="89">
        <v>394</v>
      </c>
      <c r="H432" s="32"/>
      <c r="I432" s="33"/>
    </row>
    <row r="433" spans="1:9" s="79" customFormat="1" ht="15.75" customHeight="1">
      <c r="A433" s="87">
        <v>3</v>
      </c>
      <c r="B433" s="1" t="s">
        <v>10</v>
      </c>
      <c r="C433" s="2" t="s">
        <v>7</v>
      </c>
      <c r="D433" s="1" t="s">
        <v>89</v>
      </c>
      <c r="E433" s="3" t="s">
        <v>90</v>
      </c>
      <c r="F433" s="24" t="s">
        <v>11</v>
      </c>
      <c r="G433" s="65">
        <f>G434</f>
        <v>1268</v>
      </c>
      <c r="H433" s="66"/>
      <c r="I433" s="67"/>
    </row>
    <row r="434" spans="1:9" s="83" customFormat="1" ht="15.75" customHeight="1">
      <c r="A434" s="87"/>
      <c r="B434" s="1" t="s">
        <v>10</v>
      </c>
      <c r="C434" s="2" t="s">
        <v>7</v>
      </c>
      <c r="D434" s="1" t="s">
        <v>89</v>
      </c>
      <c r="E434" s="3" t="s">
        <v>90</v>
      </c>
      <c r="F434" s="35" t="s">
        <v>12</v>
      </c>
      <c r="G434" s="105">
        <v>1268</v>
      </c>
      <c r="H434" s="29"/>
      <c r="I434" s="30"/>
    </row>
    <row r="435" spans="1:9" s="83" customFormat="1" ht="15.75" customHeight="1">
      <c r="A435" s="87"/>
      <c r="B435" s="1" t="s">
        <v>10</v>
      </c>
      <c r="C435" s="2" t="s">
        <v>7</v>
      </c>
      <c r="D435" s="1" t="s">
        <v>89</v>
      </c>
      <c r="E435" s="3" t="s">
        <v>90</v>
      </c>
      <c r="F435" s="35" t="s">
        <v>13</v>
      </c>
      <c r="G435" s="105"/>
      <c r="H435" s="29"/>
      <c r="I435" s="30"/>
    </row>
    <row r="436" spans="1:9" s="79" customFormat="1" ht="15.75" customHeight="1">
      <c r="A436" s="87"/>
      <c r="B436" s="1"/>
      <c r="C436" s="2" t="s">
        <v>7</v>
      </c>
      <c r="D436" s="1" t="s">
        <v>89</v>
      </c>
      <c r="E436" s="3" t="s">
        <v>90</v>
      </c>
      <c r="F436" s="39" t="s">
        <v>14</v>
      </c>
      <c r="G436" s="65">
        <v>118</v>
      </c>
      <c r="H436" s="66"/>
      <c r="I436" s="67"/>
    </row>
    <row r="437" spans="1:9" s="79" customFormat="1" ht="15.75" customHeight="1">
      <c r="A437" s="87">
        <v>3</v>
      </c>
      <c r="B437" s="1" t="s">
        <v>15</v>
      </c>
      <c r="C437" s="2" t="s">
        <v>7</v>
      </c>
      <c r="D437" s="1" t="s">
        <v>89</v>
      </c>
      <c r="E437" s="3" t="s">
        <v>90</v>
      </c>
      <c r="F437" s="39" t="s">
        <v>16</v>
      </c>
      <c r="G437" s="65">
        <f>G438+G439+G440</f>
        <v>333</v>
      </c>
      <c r="H437" s="66"/>
      <c r="I437" s="67"/>
    </row>
    <row r="438" spans="1:9" s="83" customFormat="1" ht="15.75" customHeight="1">
      <c r="A438" s="87"/>
      <c r="B438" s="1" t="s">
        <v>15</v>
      </c>
      <c r="C438" s="2" t="s">
        <v>7</v>
      </c>
      <c r="D438" s="1" t="s">
        <v>89</v>
      </c>
      <c r="E438" s="3" t="s">
        <v>90</v>
      </c>
      <c r="F438" s="35" t="s">
        <v>12</v>
      </c>
      <c r="G438" s="105">
        <v>333</v>
      </c>
      <c r="H438" s="29"/>
      <c r="I438" s="30"/>
    </row>
    <row r="439" spans="1:9" s="83" customFormat="1" ht="15.75" customHeight="1">
      <c r="A439" s="87"/>
      <c r="B439" s="1" t="s">
        <v>15</v>
      </c>
      <c r="C439" s="2" t="s">
        <v>7</v>
      </c>
      <c r="D439" s="1" t="s">
        <v>89</v>
      </c>
      <c r="E439" s="3" t="s">
        <v>90</v>
      </c>
      <c r="F439" s="35" t="s">
        <v>13</v>
      </c>
      <c r="G439" s="105"/>
      <c r="H439" s="29"/>
      <c r="I439" s="30"/>
    </row>
    <row r="440" spans="1:9" s="83" customFormat="1" ht="35.25" customHeight="1">
      <c r="A440" s="87"/>
      <c r="B440" s="1" t="s">
        <v>15</v>
      </c>
      <c r="C440" s="2" t="s">
        <v>7</v>
      </c>
      <c r="D440" s="1" t="s">
        <v>89</v>
      </c>
      <c r="E440" s="3" t="s">
        <v>90</v>
      </c>
      <c r="F440" s="43" t="s">
        <v>17</v>
      </c>
      <c r="G440" s="105"/>
      <c r="H440" s="29"/>
      <c r="I440" s="30"/>
    </row>
    <row r="441" spans="1:9" s="79" customFormat="1" ht="29.25" customHeight="1">
      <c r="A441" s="87"/>
      <c r="B441" s="1"/>
      <c r="C441" s="2" t="s">
        <v>7</v>
      </c>
      <c r="D441" s="1" t="s">
        <v>89</v>
      </c>
      <c r="E441" s="3" t="s">
        <v>90</v>
      </c>
      <c r="F441" s="44" t="s">
        <v>18</v>
      </c>
      <c r="G441" s="65">
        <v>19</v>
      </c>
      <c r="H441" s="66"/>
      <c r="I441" s="67"/>
    </row>
    <row r="442" spans="1:9" s="79" customFormat="1" ht="27" customHeight="1">
      <c r="A442" s="87"/>
      <c r="B442" s="1"/>
      <c r="C442" s="2" t="s">
        <v>7</v>
      </c>
      <c r="D442" s="1" t="s">
        <v>89</v>
      </c>
      <c r="E442" s="3" t="s">
        <v>90</v>
      </c>
      <c r="F442" s="44" t="s">
        <v>19</v>
      </c>
      <c r="G442" s="20">
        <v>726</v>
      </c>
      <c r="H442" s="63"/>
      <c r="I442" s="64"/>
    </row>
    <row r="443" spans="1:9" s="106" customFormat="1" ht="26.25" customHeight="1">
      <c r="A443" s="87">
        <v>2</v>
      </c>
      <c r="B443" s="2"/>
      <c r="C443" s="2" t="s">
        <v>20</v>
      </c>
      <c r="D443" s="1" t="s">
        <v>89</v>
      </c>
      <c r="E443" s="3" t="s">
        <v>90</v>
      </c>
      <c r="F443" s="48" t="s">
        <v>21</v>
      </c>
      <c r="G443" s="31">
        <f t="shared" ref="G443:I443" si="64">SUM(G444:G446)</f>
        <v>760</v>
      </c>
      <c r="H443" s="32">
        <f t="shared" si="64"/>
        <v>399</v>
      </c>
      <c r="I443" s="33">
        <f t="shared" si="64"/>
        <v>0</v>
      </c>
    </row>
    <row r="444" spans="1:9" s="79" customFormat="1" ht="15.75" customHeight="1">
      <c r="A444" s="87"/>
      <c r="B444" s="2"/>
      <c r="C444" s="2" t="s">
        <v>20</v>
      </c>
      <c r="D444" s="1" t="s">
        <v>89</v>
      </c>
      <c r="E444" s="3" t="s">
        <v>90</v>
      </c>
      <c r="F444" s="52" t="s">
        <v>22</v>
      </c>
      <c r="G444" s="90">
        <v>698</v>
      </c>
      <c r="H444" s="91">
        <v>384</v>
      </c>
      <c r="I444" s="69"/>
    </row>
    <row r="445" spans="1:9" s="79" customFormat="1" ht="15.75" customHeight="1">
      <c r="A445" s="87"/>
      <c r="B445" s="2"/>
      <c r="C445" s="2" t="s">
        <v>20</v>
      </c>
      <c r="D445" s="1" t="s">
        <v>89</v>
      </c>
      <c r="E445" s="3" t="s">
        <v>90</v>
      </c>
      <c r="F445" s="52" t="s">
        <v>23</v>
      </c>
      <c r="G445" s="90">
        <v>33</v>
      </c>
      <c r="H445" s="91">
        <v>15</v>
      </c>
      <c r="I445" s="69"/>
    </row>
    <row r="446" spans="1:9" s="79" customFormat="1" ht="27.75" customHeight="1">
      <c r="A446" s="87"/>
      <c r="B446" s="2"/>
      <c r="C446" s="2" t="s">
        <v>20</v>
      </c>
      <c r="D446" s="1" t="s">
        <v>89</v>
      </c>
      <c r="E446" s="3" t="s">
        <v>90</v>
      </c>
      <c r="F446" s="50" t="s">
        <v>24</v>
      </c>
      <c r="G446" s="90">
        <v>29</v>
      </c>
      <c r="H446" s="91">
        <v>0</v>
      </c>
      <c r="I446" s="69"/>
    </row>
    <row r="447" spans="1:9" s="92" customFormat="1" ht="17.100000000000001" customHeight="1">
      <c r="A447" s="87">
        <v>2</v>
      </c>
      <c r="B447" s="2"/>
      <c r="C447" s="2" t="s">
        <v>25</v>
      </c>
      <c r="D447" s="1" t="s">
        <v>89</v>
      </c>
      <c r="E447" s="53" t="s">
        <v>90</v>
      </c>
      <c r="F447" s="19" t="s">
        <v>26</v>
      </c>
      <c r="G447" s="20">
        <f t="shared" ref="G447:I447" si="65">SUM(G448:G460)</f>
        <v>5400</v>
      </c>
      <c r="H447" s="21">
        <f t="shared" si="65"/>
        <v>6993</v>
      </c>
      <c r="I447" s="22">
        <f t="shared" si="65"/>
        <v>2495</v>
      </c>
    </row>
    <row r="448" spans="1:9" s="79" customFormat="1" ht="15.75" customHeight="1">
      <c r="A448" s="87"/>
      <c r="B448" s="2"/>
      <c r="C448" s="2" t="s">
        <v>25</v>
      </c>
      <c r="D448" s="1" t="s">
        <v>89</v>
      </c>
      <c r="E448" s="56" t="s">
        <v>90</v>
      </c>
      <c r="F448" s="52" t="s">
        <v>43</v>
      </c>
      <c r="G448" s="28">
        <v>40</v>
      </c>
      <c r="H448" s="29">
        <v>100</v>
      </c>
      <c r="I448" s="108">
        <v>0</v>
      </c>
    </row>
    <row r="449" spans="1:9" s="79" customFormat="1" ht="15.75" customHeight="1">
      <c r="A449" s="87"/>
      <c r="B449" s="2"/>
      <c r="C449" s="2" t="s">
        <v>25</v>
      </c>
      <c r="D449" s="1" t="s">
        <v>89</v>
      </c>
      <c r="E449" s="56" t="s">
        <v>90</v>
      </c>
      <c r="F449" s="50" t="s">
        <v>55</v>
      </c>
      <c r="G449" s="28">
        <v>40</v>
      </c>
      <c r="H449" s="29">
        <v>50</v>
      </c>
      <c r="I449" s="108">
        <v>0</v>
      </c>
    </row>
    <row r="450" spans="1:9" s="79" customFormat="1" ht="15.75" customHeight="1">
      <c r="A450" s="87"/>
      <c r="B450" s="2"/>
      <c r="C450" s="2" t="s">
        <v>25</v>
      </c>
      <c r="D450" s="1" t="s">
        <v>89</v>
      </c>
      <c r="E450" s="56" t="s">
        <v>90</v>
      </c>
      <c r="F450" s="50" t="s">
        <v>49</v>
      </c>
      <c r="G450" s="28">
        <v>90</v>
      </c>
      <c r="H450" s="29">
        <v>30</v>
      </c>
      <c r="I450" s="108">
        <v>0</v>
      </c>
    </row>
    <row r="451" spans="1:9" s="79" customFormat="1" ht="15.75" customHeight="1">
      <c r="A451" s="87"/>
      <c r="B451" s="2"/>
      <c r="C451" s="2" t="s">
        <v>25</v>
      </c>
      <c r="D451" s="1" t="s">
        <v>89</v>
      </c>
      <c r="E451" s="56" t="s">
        <v>90</v>
      </c>
      <c r="F451" s="52" t="s">
        <v>27</v>
      </c>
      <c r="G451" s="28">
        <v>250</v>
      </c>
      <c r="H451" s="29">
        <v>400</v>
      </c>
      <c r="I451" s="108">
        <v>0</v>
      </c>
    </row>
    <row r="452" spans="1:9" s="79" customFormat="1" ht="15.75" customHeight="1">
      <c r="A452" s="87"/>
      <c r="B452" s="2"/>
      <c r="C452" s="2" t="s">
        <v>25</v>
      </c>
      <c r="D452" s="1" t="s">
        <v>89</v>
      </c>
      <c r="E452" s="56" t="s">
        <v>90</v>
      </c>
      <c r="F452" s="52" t="s">
        <v>28</v>
      </c>
      <c r="G452" s="28">
        <v>150</v>
      </c>
      <c r="H452" s="29">
        <v>20</v>
      </c>
      <c r="I452" s="108">
        <v>0</v>
      </c>
    </row>
    <row r="453" spans="1:9" s="79" customFormat="1" ht="15.75" customHeight="1">
      <c r="A453" s="87"/>
      <c r="B453" s="2"/>
      <c r="C453" s="2" t="s">
        <v>25</v>
      </c>
      <c r="D453" s="1" t="s">
        <v>89</v>
      </c>
      <c r="E453" s="56" t="s">
        <v>90</v>
      </c>
      <c r="F453" s="52" t="s">
        <v>29</v>
      </c>
      <c r="G453" s="28">
        <v>1000</v>
      </c>
      <c r="H453" s="29">
        <v>1500</v>
      </c>
      <c r="I453" s="108">
        <v>900</v>
      </c>
    </row>
    <row r="454" spans="1:9" s="79" customFormat="1" ht="15.75" customHeight="1">
      <c r="A454" s="87"/>
      <c r="B454" s="2"/>
      <c r="C454" s="2" t="s">
        <v>25</v>
      </c>
      <c r="D454" s="1" t="s">
        <v>89</v>
      </c>
      <c r="E454" s="56" t="s">
        <v>90</v>
      </c>
      <c r="F454" s="52" t="s">
        <v>44</v>
      </c>
      <c r="G454" s="28">
        <v>140</v>
      </c>
      <c r="H454" s="29">
        <v>113</v>
      </c>
      <c r="I454" s="108">
        <v>0</v>
      </c>
    </row>
    <row r="455" spans="1:9" s="79" customFormat="1" ht="15.75" customHeight="1">
      <c r="A455" s="87"/>
      <c r="B455" s="2"/>
      <c r="C455" s="2" t="s">
        <v>25</v>
      </c>
      <c r="D455" s="1" t="s">
        <v>89</v>
      </c>
      <c r="E455" s="56" t="s">
        <v>90</v>
      </c>
      <c r="F455" s="52" t="s">
        <v>56</v>
      </c>
      <c r="G455" s="28">
        <v>110</v>
      </c>
      <c r="H455" s="29">
        <v>100</v>
      </c>
      <c r="I455" s="108">
        <v>0</v>
      </c>
    </row>
    <row r="456" spans="1:9" s="79" customFormat="1" ht="15.75" customHeight="1">
      <c r="A456" s="87"/>
      <c r="B456" s="2"/>
      <c r="C456" s="2" t="s">
        <v>25</v>
      </c>
      <c r="D456" s="1" t="s">
        <v>89</v>
      </c>
      <c r="E456" s="56" t="s">
        <v>90</v>
      </c>
      <c r="F456" s="52" t="s">
        <v>30</v>
      </c>
      <c r="G456" s="28">
        <v>750</v>
      </c>
      <c r="H456" s="29">
        <v>230</v>
      </c>
      <c r="I456" s="108">
        <v>0</v>
      </c>
    </row>
    <row r="457" spans="1:9" s="79" customFormat="1" ht="15.75" customHeight="1">
      <c r="A457" s="87"/>
      <c r="B457" s="2"/>
      <c r="C457" s="2" t="s">
        <v>25</v>
      </c>
      <c r="D457" s="1" t="s">
        <v>89</v>
      </c>
      <c r="E457" s="56" t="s">
        <v>90</v>
      </c>
      <c r="F457" s="52" t="s">
        <v>31</v>
      </c>
      <c r="G457" s="28">
        <v>250</v>
      </c>
      <c r="H457" s="29">
        <v>50</v>
      </c>
      <c r="I457" s="108">
        <v>0</v>
      </c>
    </row>
    <row r="458" spans="1:9" s="79" customFormat="1" ht="15.75" customHeight="1">
      <c r="A458" s="87"/>
      <c r="B458" s="2"/>
      <c r="C458" s="2" t="s">
        <v>25</v>
      </c>
      <c r="D458" s="1" t="s">
        <v>89</v>
      </c>
      <c r="E458" s="56" t="s">
        <v>90</v>
      </c>
      <c r="F458" s="52" t="s">
        <v>32</v>
      </c>
      <c r="G458" s="28">
        <v>1000</v>
      </c>
      <c r="H458" s="29">
        <v>1000</v>
      </c>
      <c r="I458" s="108">
        <v>600</v>
      </c>
    </row>
    <row r="459" spans="1:9" s="79" customFormat="1" ht="15.75" customHeight="1">
      <c r="A459" s="87"/>
      <c r="B459" s="2"/>
      <c r="C459" s="2" t="s">
        <v>25</v>
      </c>
      <c r="D459" s="1" t="s">
        <v>89</v>
      </c>
      <c r="E459" s="56" t="s">
        <v>90</v>
      </c>
      <c r="F459" s="52" t="s">
        <v>33</v>
      </c>
      <c r="G459" s="28">
        <f>1300+18-2</f>
        <v>1316</v>
      </c>
      <c r="H459" s="29">
        <v>3200</v>
      </c>
      <c r="I459" s="108">
        <v>995</v>
      </c>
    </row>
    <row r="460" spans="1:9" s="79" customFormat="1" ht="15.75" customHeight="1">
      <c r="A460" s="87"/>
      <c r="B460" s="2"/>
      <c r="C460" s="2" t="s">
        <v>25</v>
      </c>
      <c r="D460" s="1" t="s">
        <v>89</v>
      </c>
      <c r="E460" s="56" t="s">
        <v>90</v>
      </c>
      <c r="F460" s="52" t="s">
        <v>36</v>
      </c>
      <c r="G460" s="28">
        <v>264</v>
      </c>
      <c r="H460" s="29">
        <v>200</v>
      </c>
      <c r="I460" s="108">
        <v>0</v>
      </c>
    </row>
    <row r="461" spans="1:9" s="3" customFormat="1" ht="28.5" customHeight="1">
      <c r="A461" s="87">
        <v>1</v>
      </c>
      <c r="B461" s="2"/>
      <c r="C461" s="2"/>
      <c r="D461" s="1" t="s">
        <v>91</v>
      </c>
      <c r="E461" s="3" t="s">
        <v>92</v>
      </c>
      <c r="F461" s="14" t="s">
        <v>91</v>
      </c>
      <c r="G461" s="15">
        <f t="shared" ref="G461:I461" si="66">G462+G478+G474</f>
        <v>33238</v>
      </c>
      <c r="H461" s="16">
        <f t="shared" si="66"/>
        <v>26860</v>
      </c>
      <c r="I461" s="17">
        <f t="shared" si="66"/>
        <v>9103</v>
      </c>
    </row>
    <row r="462" spans="1:9" s="106" customFormat="1" ht="17.100000000000001" customHeight="1">
      <c r="A462" s="87">
        <v>2</v>
      </c>
      <c r="B462" s="1"/>
      <c r="C462" s="2" t="s">
        <v>7</v>
      </c>
      <c r="D462" s="1" t="s">
        <v>91</v>
      </c>
      <c r="E462" s="3" t="s">
        <v>92</v>
      </c>
      <c r="F462" s="19" t="s">
        <v>8</v>
      </c>
      <c r="G462" s="20">
        <f>G463+G464+G467+G468+G472+G473</f>
        <v>10972</v>
      </c>
      <c r="H462" s="21">
        <f t="shared" ref="H462:I462" si="67">H463+H464+H467+H468+H472+H473</f>
        <v>0</v>
      </c>
      <c r="I462" s="22">
        <f t="shared" si="67"/>
        <v>0</v>
      </c>
    </row>
    <row r="463" spans="1:9" s="106" customFormat="1" ht="17.100000000000001" customHeight="1">
      <c r="A463" s="87"/>
      <c r="B463" s="1"/>
      <c r="C463" s="2" t="s">
        <v>7</v>
      </c>
      <c r="D463" s="1" t="s">
        <v>91</v>
      </c>
      <c r="E463" s="3" t="s">
        <v>92</v>
      </c>
      <c r="F463" s="24" t="s">
        <v>9</v>
      </c>
      <c r="G463" s="89">
        <v>1437</v>
      </c>
      <c r="H463" s="32"/>
      <c r="I463" s="33"/>
    </row>
    <row r="464" spans="1:9" s="109" customFormat="1" ht="15.75" customHeight="1">
      <c r="A464" s="87">
        <v>3</v>
      </c>
      <c r="B464" s="1" t="s">
        <v>10</v>
      </c>
      <c r="C464" s="2" t="s">
        <v>7</v>
      </c>
      <c r="D464" s="1" t="s">
        <v>91</v>
      </c>
      <c r="E464" s="3" t="s">
        <v>92</v>
      </c>
      <c r="F464" s="24" t="s">
        <v>11</v>
      </c>
      <c r="G464" s="40">
        <f>SUM(G465:G466)</f>
        <v>4596</v>
      </c>
      <c r="H464" s="63"/>
      <c r="I464" s="64"/>
    </row>
    <row r="465" spans="1:9" s="83" customFormat="1" ht="15.75" customHeight="1">
      <c r="A465" s="87"/>
      <c r="B465" s="1" t="s">
        <v>10</v>
      </c>
      <c r="C465" s="2" t="s">
        <v>7</v>
      </c>
      <c r="D465" s="1" t="s">
        <v>91</v>
      </c>
      <c r="E465" s="3" t="s">
        <v>92</v>
      </c>
      <c r="F465" s="35" t="s">
        <v>12</v>
      </c>
      <c r="G465" s="36">
        <v>4596</v>
      </c>
      <c r="H465" s="37"/>
      <c r="I465" s="38"/>
    </row>
    <row r="466" spans="1:9" s="83" customFormat="1" ht="15.75" customHeight="1">
      <c r="A466" s="87"/>
      <c r="B466" s="1" t="s">
        <v>10</v>
      </c>
      <c r="C466" s="2" t="s">
        <v>7</v>
      </c>
      <c r="D466" s="1" t="s">
        <v>91</v>
      </c>
      <c r="E466" s="3" t="s">
        <v>92</v>
      </c>
      <c r="F466" s="35" t="s">
        <v>13</v>
      </c>
      <c r="G466" s="28"/>
      <c r="H466" s="29"/>
      <c r="I466" s="30"/>
    </row>
    <row r="467" spans="1:9" s="109" customFormat="1" ht="15" customHeight="1">
      <c r="A467" s="87"/>
      <c r="B467" s="1"/>
      <c r="C467" s="2" t="s">
        <v>7</v>
      </c>
      <c r="D467" s="1" t="s">
        <v>91</v>
      </c>
      <c r="E467" s="3" t="s">
        <v>92</v>
      </c>
      <c r="F467" s="39" t="s">
        <v>14</v>
      </c>
      <c r="G467" s="20">
        <v>426</v>
      </c>
      <c r="H467" s="100"/>
      <c r="I467" s="101"/>
    </row>
    <row r="468" spans="1:9" s="109" customFormat="1" ht="15.75" customHeight="1">
      <c r="A468" s="87">
        <v>3</v>
      </c>
      <c r="B468" s="1" t="s">
        <v>15</v>
      </c>
      <c r="C468" s="2" t="s">
        <v>7</v>
      </c>
      <c r="D468" s="1" t="s">
        <v>91</v>
      </c>
      <c r="E468" s="3" t="s">
        <v>92</v>
      </c>
      <c r="F468" s="39" t="s">
        <v>16</v>
      </c>
      <c r="G468" s="40">
        <f>G469+G470+G471</f>
        <v>1168</v>
      </c>
      <c r="H468" s="63"/>
      <c r="I468" s="64"/>
    </row>
    <row r="469" spans="1:9" s="83" customFormat="1" ht="15.75" customHeight="1">
      <c r="A469" s="87"/>
      <c r="B469" s="1" t="s">
        <v>15</v>
      </c>
      <c r="C469" s="2" t="s">
        <v>7</v>
      </c>
      <c r="D469" s="1" t="s">
        <v>91</v>
      </c>
      <c r="E469" s="3" t="s">
        <v>92</v>
      </c>
      <c r="F469" s="35" t="s">
        <v>12</v>
      </c>
      <c r="G469" s="102">
        <v>998</v>
      </c>
      <c r="H469" s="29"/>
      <c r="I469" s="30"/>
    </row>
    <row r="470" spans="1:9" s="83" customFormat="1" ht="15.75" customHeight="1">
      <c r="A470" s="87"/>
      <c r="B470" s="1" t="s">
        <v>15</v>
      </c>
      <c r="C470" s="2" t="s">
        <v>7</v>
      </c>
      <c r="D470" s="1" t="s">
        <v>91</v>
      </c>
      <c r="E470" s="3" t="s">
        <v>92</v>
      </c>
      <c r="F470" s="35" t="s">
        <v>13</v>
      </c>
      <c r="G470" s="28"/>
      <c r="H470" s="29"/>
      <c r="I470" s="30"/>
    </row>
    <row r="471" spans="1:9" s="83" customFormat="1" ht="30.75" customHeight="1">
      <c r="A471" s="87"/>
      <c r="B471" s="1" t="s">
        <v>15</v>
      </c>
      <c r="C471" s="2" t="s">
        <v>7</v>
      </c>
      <c r="D471" s="1" t="s">
        <v>91</v>
      </c>
      <c r="E471" s="3" t="s">
        <v>92</v>
      </c>
      <c r="F471" s="43" t="s">
        <v>17</v>
      </c>
      <c r="G471" s="42">
        <v>170</v>
      </c>
      <c r="H471" s="110"/>
      <c r="I471" s="111"/>
    </row>
    <row r="472" spans="1:9" s="109" customFormat="1" ht="29.25" customHeight="1">
      <c r="A472" s="87"/>
      <c r="B472" s="1"/>
      <c r="C472" s="2" t="s">
        <v>7</v>
      </c>
      <c r="D472" s="1" t="s">
        <v>91</v>
      </c>
      <c r="E472" s="3" t="s">
        <v>92</v>
      </c>
      <c r="F472" s="44" t="s">
        <v>18</v>
      </c>
      <c r="G472" s="20">
        <v>100</v>
      </c>
      <c r="H472" s="21"/>
      <c r="I472" s="22"/>
    </row>
    <row r="473" spans="1:9" s="109" customFormat="1" ht="27" customHeight="1">
      <c r="A473" s="87"/>
      <c r="B473" s="1"/>
      <c r="C473" s="2" t="s">
        <v>7</v>
      </c>
      <c r="D473" s="1" t="s">
        <v>91</v>
      </c>
      <c r="E473" s="3" t="s">
        <v>92</v>
      </c>
      <c r="F473" s="44" t="s">
        <v>19</v>
      </c>
      <c r="G473" s="20">
        <v>3245</v>
      </c>
      <c r="H473" s="63"/>
      <c r="I473" s="64"/>
    </row>
    <row r="474" spans="1:9" s="109" customFormat="1" ht="18.75" customHeight="1">
      <c r="A474" s="87">
        <v>2</v>
      </c>
      <c r="B474" s="2"/>
      <c r="C474" s="2" t="s">
        <v>40</v>
      </c>
      <c r="D474" s="1" t="s">
        <v>91</v>
      </c>
      <c r="E474" s="3" t="s">
        <v>92</v>
      </c>
      <c r="F474" s="19" t="s">
        <v>41</v>
      </c>
      <c r="G474" s="15">
        <f t="shared" ref="G474:I474" si="68">SUM(G475:G477)</f>
        <v>2565</v>
      </c>
      <c r="H474" s="16">
        <f t="shared" si="68"/>
        <v>1347</v>
      </c>
      <c r="I474" s="17">
        <f t="shared" si="68"/>
        <v>0</v>
      </c>
    </row>
    <row r="475" spans="1:9" s="109" customFormat="1" ht="15.75" customHeight="1">
      <c r="A475" s="87"/>
      <c r="B475" s="2"/>
      <c r="C475" s="2" t="s">
        <v>40</v>
      </c>
      <c r="D475" s="1" t="s">
        <v>91</v>
      </c>
      <c r="E475" s="3" t="s">
        <v>92</v>
      </c>
      <c r="F475" s="52" t="s">
        <v>42</v>
      </c>
      <c r="G475" s="90">
        <v>2328</v>
      </c>
      <c r="H475" s="91">
        <v>1282</v>
      </c>
      <c r="I475" s="69"/>
    </row>
    <row r="476" spans="1:9" s="109" customFormat="1" ht="15.75" customHeight="1">
      <c r="A476" s="87"/>
      <c r="B476" s="2"/>
      <c r="C476" s="2" t="s">
        <v>40</v>
      </c>
      <c r="D476" s="1" t="s">
        <v>91</v>
      </c>
      <c r="E476" s="3" t="s">
        <v>92</v>
      </c>
      <c r="F476" s="52" t="s">
        <v>48</v>
      </c>
      <c r="G476" s="90">
        <v>147</v>
      </c>
      <c r="H476" s="91">
        <v>65</v>
      </c>
      <c r="I476" s="69"/>
    </row>
    <row r="477" spans="1:9" s="109" customFormat="1" ht="29.25" customHeight="1">
      <c r="A477" s="87"/>
      <c r="B477" s="2"/>
      <c r="C477" s="2" t="s">
        <v>40</v>
      </c>
      <c r="D477" s="1" t="s">
        <v>91</v>
      </c>
      <c r="E477" s="3" t="s">
        <v>92</v>
      </c>
      <c r="F477" s="50" t="s">
        <v>24</v>
      </c>
      <c r="G477" s="90">
        <v>90</v>
      </c>
      <c r="H477" s="91">
        <v>0</v>
      </c>
      <c r="I477" s="69"/>
    </row>
    <row r="478" spans="1:9" s="106" customFormat="1" ht="17.100000000000001" customHeight="1">
      <c r="A478" s="87">
        <v>2</v>
      </c>
      <c r="B478" s="2"/>
      <c r="C478" s="2" t="s">
        <v>25</v>
      </c>
      <c r="D478" s="1" t="s">
        <v>91</v>
      </c>
      <c r="E478" s="53" t="s">
        <v>92</v>
      </c>
      <c r="F478" s="19" t="s">
        <v>26</v>
      </c>
      <c r="G478" s="20">
        <f t="shared" ref="G478:I478" si="69">SUM(G479:G488)</f>
        <v>19701</v>
      </c>
      <c r="H478" s="21">
        <f t="shared" si="69"/>
        <v>25513</v>
      </c>
      <c r="I478" s="22">
        <f t="shared" si="69"/>
        <v>9103</v>
      </c>
    </row>
    <row r="479" spans="1:9" s="79" customFormat="1" ht="15.75" customHeight="1">
      <c r="A479" s="87"/>
      <c r="B479" s="2"/>
      <c r="C479" s="2" t="s">
        <v>25</v>
      </c>
      <c r="D479" s="1" t="s">
        <v>91</v>
      </c>
      <c r="E479" s="56" t="s">
        <v>92</v>
      </c>
      <c r="F479" s="52" t="s">
        <v>77</v>
      </c>
      <c r="G479" s="28">
        <v>240</v>
      </c>
      <c r="H479" s="29">
        <v>442</v>
      </c>
      <c r="I479" s="30">
        <v>40</v>
      </c>
    </row>
    <row r="480" spans="1:9" s="79" customFormat="1" ht="15.75" customHeight="1">
      <c r="A480" s="87"/>
      <c r="B480" s="2"/>
      <c r="C480" s="2" t="s">
        <v>25</v>
      </c>
      <c r="D480" s="1" t="s">
        <v>91</v>
      </c>
      <c r="E480" s="56" t="s">
        <v>92</v>
      </c>
      <c r="F480" s="52" t="s">
        <v>27</v>
      </c>
      <c r="G480" s="28">
        <v>970</v>
      </c>
      <c r="H480" s="29">
        <v>1570</v>
      </c>
      <c r="I480" s="30">
        <v>800</v>
      </c>
    </row>
    <row r="481" spans="1:9" s="79" customFormat="1" ht="15.75" customHeight="1">
      <c r="A481" s="87"/>
      <c r="B481" s="2"/>
      <c r="C481" s="2" t="s">
        <v>25</v>
      </c>
      <c r="D481" s="1" t="s">
        <v>91</v>
      </c>
      <c r="E481" s="56" t="s">
        <v>92</v>
      </c>
      <c r="F481" s="52" t="s">
        <v>28</v>
      </c>
      <c r="G481" s="28">
        <v>430</v>
      </c>
      <c r="H481" s="29">
        <v>20</v>
      </c>
      <c r="I481" s="30">
        <v>6</v>
      </c>
    </row>
    <row r="482" spans="1:9" s="79" customFormat="1" ht="15.75" customHeight="1">
      <c r="A482" s="87"/>
      <c r="B482" s="2"/>
      <c r="C482" s="2" t="s">
        <v>25</v>
      </c>
      <c r="D482" s="1" t="s">
        <v>91</v>
      </c>
      <c r="E482" s="56" t="s">
        <v>92</v>
      </c>
      <c r="F482" s="52" t="s">
        <v>29</v>
      </c>
      <c r="G482" s="28"/>
      <c r="H482" s="29"/>
      <c r="I482" s="30"/>
    </row>
    <row r="483" spans="1:9" s="79" customFormat="1" ht="15.75" customHeight="1">
      <c r="A483" s="87"/>
      <c r="B483" s="2"/>
      <c r="C483" s="2" t="s">
        <v>25</v>
      </c>
      <c r="D483" s="1" t="s">
        <v>91</v>
      </c>
      <c r="E483" s="56" t="s">
        <v>92</v>
      </c>
      <c r="F483" s="52" t="s">
        <v>32</v>
      </c>
      <c r="G483" s="28">
        <v>7850</v>
      </c>
      <c r="H483" s="29">
        <v>7590</v>
      </c>
      <c r="I483" s="30">
        <v>2017</v>
      </c>
    </row>
    <row r="484" spans="1:9" s="79" customFormat="1" ht="15.75" customHeight="1">
      <c r="A484" s="87"/>
      <c r="B484" s="2"/>
      <c r="C484" s="2" t="s">
        <v>25</v>
      </c>
      <c r="D484" s="1" t="s">
        <v>91</v>
      </c>
      <c r="E484" s="56" t="s">
        <v>92</v>
      </c>
      <c r="F484" s="52" t="s">
        <v>33</v>
      </c>
      <c r="G484" s="28">
        <f>8660+65-6</f>
        <v>8719</v>
      </c>
      <c r="H484" s="29">
        <v>10170</v>
      </c>
      <c r="I484" s="30">
        <v>2750</v>
      </c>
    </row>
    <row r="485" spans="1:9" s="79" customFormat="1" ht="15.75" customHeight="1">
      <c r="A485" s="87"/>
      <c r="B485" s="2"/>
      <c r="C485" s="2" t="s">
        <v>25</v>
      </c>
      <c r="D485" s="1" t="s">
        <v>91</v>
      </c>
      <c r="E485" s="56" t="s">
        <v>92</v>
      </c>
      <c r="F485" s="52" t="s">
        <v>34</v>
      </c>
      <c r="G485" s="28">
        <v>80</v>
      </c>
      <c r="H485" s="29">
        <v>1300</v>
      </c>
      <c r="I485" s="30">
        <v>1380</v>
      </c>
    </row>
    <row r="486" spans="1:9" s="79" customFormat="1" ht="15.75" customHeight="1">
      <c r="A486" s="87"/>
      <c r="B486" s="2"/>
      <c r="C486" s="2" t="s">
        <v>25</v>
      </c>
      <c r="D486" s="1" t="s">
        <v>91</v>
      </c>
      <c r="E486" s="56" t="s">
        <v>92</v>
      </c>
      <c r="F486" s="52" t="s">
        <v>35</v>
      </c>
      <c r="G486" s="28">
        <v>22</v>
      </c>
      <c r="H486" s="29">
        <v>660</v>
      </c>
      <c r="I486" s="30">
        <v>575</v>
      </c>
    </row>
    <row r="487" spans="1:9" s="79" customFormat="1" ht="15.75" customHeight="1">
      <c r="A487" s="87"/>
      <c r="B487" s="2"/>
      <c r="C487" s="2" t="s">
        <v>25</v>
      </c>
      <c r="D487" s="1" t="s">
        <v>91</v>
      </c>
      <c r="E487" s="56" t="s">
        <v>92</v>
      </c>
      <c r="F487" s="52" t="s">
        <v>68</v>
      </c>
      <c r="G487" s="28">
        <v>390</v>
      </c>
      <c r="H487" s="29">
        <v>891</v>
      </c>
      <c r="I487" s="30">
        <v>260</v>
      </c>
    </row>
    <row r="488" spans="1:9" s="79" customFormat="1" ht="15.75" customHeight="1">
      <c r="A488" s="87"/>
      <c r="B488" s="2"/>
      <c r="C488" s="2" t="s">
        <v>25</v>
      </c>
      <c r="D488" s="1" t="s">
        <v>91</v>
      </c>
      <c r="E488" s="56" t="s">
        <v>92</v>
      </c>
      <c r="F488" s="52" t="s">
        <v>36</v>
      </c>
      <c r="G488" s="28">
        <v>1000</v>
      </c>
      <c r="H488" s="29">
        <v>2870</v>
      </c>
      <c r="I488" s="30">
        <v>1275</v>
      </c>
    </row>
    <row r="489" spans="1:9" s="3" customFormat="1" ht="28.5" customHeight="1">
      <c r="A489" s="87">
        <v>1</v>
      </c>
      <c r="B489" s="2"/>
      <c r="C489" s="2"/>
      <c r="D489" s="1" t="s">
        <v>93</v>
      </c>
      <c r="E489" s="3" t="s">
        <v>94</v>
      </c>
      <c r="F489" s="14" t="s">
        <v>93</v>
      </c>
      <c r="G489" s="15">
        <f t="shared" ref="G489:I489" si="70">G490+G506+G502</f>
        <v>15915</v>
      </c>
      <c r="H489" s="16">
        <f t="shared" si="70"/>
        <v>13340</v>
      </c>
      <c r="I489" s="17">
        <f t="shared" si="70"/>
        <v>4514</v>
      </c>
    </row>
    <row r="490" spans="1:9" s="106" customFormat="1" ht="17.100000000000001" customHeight="1">
      <c r="A490" s="87">
        <v>2</v>
      </c>
      <c r="B490" s="1"/>
      <c r="C490" s="2" t="s">
        <v>7</v>
      </c>
      <c r="D490" s="1" t="s">
        <v>93</v>
      </c>
      <c r="E490" s="3" t="s">
        <v>94</v>
      </c>
      <c r="F490" s="19" t="s">
        <v>8</v>
      </c>
      <c r="G490" s="20">
        <f>G491+G492+G495+G496+G500+G501</f>
        <v>4824</v>
      </c>
      <c r="H490" s="21">
        <f t="shared" ref="H490:I490" si="71">H491+H492+H495+H496+H500+H501</f>
        <v>0</v>
      </c>
      <c r="I490" s="22">
        <f t="shared" si="71"/>
        <v>0</v>
      </c>
    </row>
    <row r="491" spans="1:9" s="106" customFormat="1" ht="17.100000000000001" customHeight="1">
      <c r="A491" s="87"/>
      <c r="B491" s="1"/>
      <c r="C491" s="2" t="s">
        <v>7</v>
      </c>
      <c r="D491" s="1" t="s">
        <v>93</v>
      </c>
      <c r="E491" s="3" t="s">
        <v>94</v>
      </c>
      <c r="F491" s="24" t="s">
        <v>9</v>
      </c>
      <c r="G491" s="89">
        <v>713</v>
      </c>
      <c r="H491" s="32"/>
      <c r="I491" s="33"/>
    </row>
    <row r="492" spans="1:9" s="109" customFormat="1" ht="15.75" customHeight="1">
      <c r="A492" s="87">
        <v>3</v>
      </c>
      <c r="B492" s="1" t="s">
        <v>10</v>
      </c>
      <c r="C492" s="2" t="s">
        <v>7</v>
      </c>
      <c r="D492" s="1" t="s">
        <v>93</v>
      </c>
      <c r="E492" s="3" t="s">
        <v>94</v>
      </c>
      <c r="F492" s="24" t="s">
        <v>11</v>
      </c>
      <c r="G492" s="40">
        <f>SUM(G493:G494)</f>
        <v>2259</v>
      </c>
      <c r="H492" s="63"/>
      <c r="I492" s="64"/>
    </row>
    <row r="493" spans="1:9" s="83" customFormat="1" ht="15.75" customHeight="1">
      <c r="A493" s="87"/>
      <c r="B493" s="1" t="s">
        <v>10</v>
      </c>
      <c r="C493" s="2" t="s">
        <v>7</v>
      </c>
      <c r="D493" s="1" t="s">
        <v>93</v>
      </c>
      <c r="E493" s="3" t="s">
        <v>94</v>
      </c>
      <c r="F493" s="35" t="s">
        <v>12</v>
      </c>
      <c r="G493" s="36">
        <v>2259</v>
      </c>
      <c r="H493" s="37"/>
      <c r="I493" s="38"/>
    </row>
    <row r="494" spans="1:9" s="83" customFormat="1" ht="15.75" customHeight="1">
      <c r="A494" s="87"/>
      <c r="B494" s="1" t="s">
        <v>10</v>
      </c>
      <c r="C494" s="2" t="s">
        <v>7</v>
      </c>
      <c r="D494" s="1" t="s">
        <v>93</v>
      </c>
      <c r="E494" s="3" t="s">
        <v>94</v>
      </c>
      <c r="F494" s="35" t="s">
        <v>13</v>
      </c>
      <c r="G494" s="28">
        <v>0</v>
      </c>
      <c r="H494" s="29"/>
      <c r="I494" s="30"/>
    </row>
    <row r="495" spans="1:9" s="109" customFormat="1" ht="15.75" customHeight="1">
      <c r="A495" s="87"/>
      <c r="B495" s="1"/>
      <c r="C495" s="2" t="s">
        <v>7</v>
      </c>
      <c r="D495" s="1" t="s">
        <v>93</v>
      </c>
      <c r="E495" s="3" t="s">
        <v>94</v>
      </c>
      <c r="F495" s="39" t="s">
        <v>14</v>
      </c>
      <c r="G495" s="31">
        <v>209</v>
      </c>
      <c r="H495" s="32"/>
      <c r="I495" s="33"/>
    </row>
    <row r="496" spans="1:9" s="109" customFormat="1" ht="15.75" customHeight="1">
      <c r="A496" s="87">
        <v>3</v>
      </c>
      <c r="B496" s="1" t="s">
        <v>15</v>
      </c>
      <c r="C496" s="2" t="s">
        <v>7</v>
      </c>
      <c r="D496" s="1" t="s">
        <v>93</v>
      </c>
      <c r="E496" s="3" t="s">
        <v>94</v>
      </c>
      <c r="F496" s="39" t="s">
        <v>16</v>
      </c>
      <c r="G496" s="40">
        <f>SUM(G497:G499)</f>
        <v>573</v>
      </c>
      <c r="H496" s="63"/>
      <c r="I496" s="64"/>
    </row>
    <row r="497" spans="1:9" s="83" customFormat="1" ht="15.75" customHeight="1">
      <c r="A497" s="87"/>
      <c r="B497" s="1" t="s">
        <v>15</v>
      </c>
      <c r="C497" s="2" t="s">
        <v>7</v>
      </c>
      <c r="D497" s="1" t="s">
        <v>93</v>
      </c>
      <c r="E497" s="3" t="s">
        <v>94</v>
      </c>
      <c r="F497" s="35" t="s">
        <v>12</v>
      </c>
      <c r="G497" s="102">
        <v>573</v>
      </c>
      <c r="H497" s="29"/>
      <c r="I497" s="30"/>
    </row>
    <row r="498" spans="1:9" s="83" customFormat="1" ht="15.75" customHeight="1">
      <c r="A498" s="87"/>
      <c r="B498" s="1" t="s">
        <v>15</v>
      </c>
      <c r="C498" s="2" t="s">
        <v>7</v>
      </c>
      <c r="D498" s="1" t="s">
        <v>93</v>
      </c>
      <c r="E498" s="3" t="s">
        <v>94</v>
      </c>
      <c r="F498" s="35" t="s">
        <v>13</v>
      </c>
      <c r="G498" s="28"/>
      <c r="H498" s="29"/>
      <c r="I498" s="30"/>
    </row>
    <row r="499" spans="1:9" s="83" customFormat="1" ht="28.5" customHeight="1">
      <c r="A499" s="87"/>
      <c r="B499" s="1" t="s">
        <v>15</v>
      </c>
      <c r="C499" s="2" t="s">
        <v>7</v>
      </c>
      <c r="D499" s="1" t="s">
        <v>93</v>
      </c>
      <c r="E499" s="3" t="s">
        <v>94</v>
      </c>
      <c r="F499" s="43" t="s">
        <v>17</v>
      </c>
      <c r="G499" s="28"/>
      <c r="H499" s="29"/>
      <c r="I499" s="30"/>
    </row>
    <row r="500" spans="1:9" s="109" customFormat="1" ht="29.25" customHeight="1">
      <c r="A500" s="87"/>
      <c r="B500" s="1"/>
      <c r="C500" s="2" t="s">
        <v>7</v>
      </c>
      <c r="D500" s="1" t="s">
        <v>93</v>
      </c>
      <c r="E500" s="3" t="s">
        <v>94</v>
      </c>
      <c r="F500" s="44" t="s">
        <v>18</v>
      </c>
      <c r="G500" s="31">
        <v>70</v>
      </c>
      <c r="H500" s="32"/>
      <c r="I500" s="33"/>
    </row>
    <row r="501" spans="1:9" s="109" customFormat="1" ht="27" customHeight="1">
      <c r="A501" s="87"/>
      <c r="B501" s="1"/>
      <c r="C501" s="2" t="s">
        <v>7</v>
      </c>
      <c r="D501" s="1" t="s">
        <v>93</v>
      </c>
      <c r="E501" s="3" t="s">
        <v>94</v>
      </c>
      <c r="F501" s="44" t="s">
        <v>19</v>
      </c>
      <c r="G501" s="20">
        <v>1000</v>
      </c>
      <c r="H501" s="63"/>
      <c r="I501" s="64"/>
    </row>
    <row r="502" spans="1:9" s="109" customFormat="1" ht="18.75" customHeight="1">
      <c r="A502" s="87">
        <v>2</v>
      </c>
      <c r="B502" s="2"/>
      <c r="C502" s="2" t="s">
        <v>40</v>
      </c>
      <c r="D502" s="1" t="s">
        <v>93</v>
      </c>
      <c r="E502" s="3" t="s">
        <v>94</v>
      </c>
      <c r="F502" s="19" t="s">
        <v>41</v>
      </c>
      <c r="G502" s="15">
        <f t="shared" ref="G502:I502" si="72">SUM(G503:G505)</f>
        <v>1321</v>
      </c>
      <c r="H502" s="16">
        <f t="shared" si="72"/>
        <v>688</v>
      </c>
      <c r="I502" s="17">
        <f t="shared" si="72"/>
        <v>0</v>
      </c>
    </row>
    <row r="503" spans="1:9" s="109" customFormat="1" ht="15.75" customHeight="1">
      <c r="A503" s="87"/>
      <c r="B503" s="2"/>
      <c r="C503" s="2" t="s">
        <v>40</v>
      </c>
      <c r="D503" s="1" t="s">
        <v>93</v>
      </c>
      <c r="E503" s="3" t="s">
        <v>94</v>
      </c>
      <c r="F503" s="52" t="s">
        <v>42</v>
      </c>
      <c r="G503" s="90">
        <v>1190</v>
      </c>
      <c r="H503" s="91">
        <v>655</v>
      </c>
      <c r="I503" s="69"/>
    </row>
    <row r="504" spans="1:9" s="109" customFormat="1" ht="15.75" customHeight="1">
      <c r="A504" s="87"/>
      <c r="B504" s="2"/>
      <c r="C504" s="2" t="s">
        <v>40</v>
      </c>
      <c r="D504" s="1" t="s">
        <v>93</v>
      </c>
      <c r="E504" s="3" t="s">
        <v>94</v>
      </c>
      <c r="F504" s="52" t="s">
        <v>48</v>
      </c>
      <c r="G504" s="90">
        <v>75</v>
      </c>
      <c r="H504" s="91">
        <v>33</v>
      </c>
      <c r="I504" s="69"/>
    </row>
    <row r="505" spans="1:9" s="109" customFormat="1" ht="30" customHeight="1">
      <c r="A505" s="87"/>
      <c r="B505" s="2"/>
      <c r="C505" s="2" t="s">
        <v>40</v>
      </c>
      <c r="D505" s="1" t="s">
        <v>93</v>
      </c>
      <c r="E505" s="3" t="s">
        <v>94</v>
      </c>
      <c r="F505" s="50" t="s">
        <v>24</v>
      </c>
      <c r="G505" s="90">
        <v>56</v>
      </c>
      <c r="H505" s="91">
        <v>0</v>
      </c>
      <c r="I505" s="69"/>
    </row>
    <row r="506" spans="1:9" s="106" customFormat="1" ht="17.100000000000001" customHeight="1">
      <c r="A506" s="87">
        <v>2</v>
      </c>
      <c r="B506" s="2"/>
      <c r="C506" s="2" t="s">
        <v>25</v>
      </c>
      <c r="D506" s="1" t="s">
        <v>93</v>
      </c>
      <c r="E506" s="53" t="s">
        <v>94</v>
      </c>
      <c r="F506" s="19" t="s">
        <v>26</v>
      </c>
      <c r="G506" s="31">
        <f t="shared" ref="G506:I506" si="73">SUM(G507:G519)</f>
        <v>9770</v>
      </c>
      <c r="H506" s="32">
        <f t="shared" si="73"/>
        <v>12652</v>
      </c>
      <c r="I506" s="33">
        <f t="shared" si="73"/>
        <v>4514</v>
      </c>
    </row>
    <row r="507" spans="1:9" s="79" customFormat="1" ht="15.75" customHeight="1">
      <c r="A507" s="87"/>
      <c r="B507" s="2"/>
      <c r="C507" s="2" t="s">
        <v>25</v>
      </c>
      <c r="D507" s="1" t="s">
        <v>93</v>
      </c>
      <c r="E507" s="56" t="s">
        <v>94</v>
      </c>
      <c r="F507" s="52" t="s">
        <v>43</v>
      </c>
      <c r="G507" s="28">
        <v>319</v>
      </c>
      <c r="H507" s="29">
        <v>359</v>
      </c>
      <c r="I507" s="30"/>
    </row>
    <row r="508" spans="1:9" s="79" customFormat="1" ht="15.75" customHeight="1">
      <c r="A508" s="87"/>
      <c r="B508" s="2"/>
      <c r="C508" s="2" t="s">
        <v>25</v>
      </c>
      <c r="D508" s="1" t="s">
        <v>93</v>
      </c>
      <c r="E508" s="56" t="s">
        <v>94</v>
      </c>
      <c r="F508" s="50" t="s">
        <v>55</v>
      </c>
      <c r="G508" s="28">
        <v>140</v>
      </c>
      <c r="H508" s="29">
        <v>151</v>
      </c>
      <c r="I508" s="30"/>
    </row>
    <row r="509" spans="1:9" s="79" customFormat="1" ht="15.75" customHeight="1">
      <c r="A509" s="87"/>
      <c r="B509" s="2"/>
      <c r="C509" s="2" t="s">
        <v>25</v>
      </c>
      <c r="D509" s="1" t="s">
        <v>93</v>
      </c>
      <c r="E509" s="56" t="s">
        <v>94</v>
      </c>
      <c r="F509" s="50" t="s">
        <v>49</v>
      </c>
      <c r="G509" s="28">
        <v>211</v>
      </c>
      <c r="H509" s="29">
        <v>292</v>
      </c>
      <c r="I509" s="30">
        <v>117</v>
      </c>
    </row>
    <row r="510" spans="1:9" s="79" customFormat="1" ht="15.75" customHeight="1">
      <c r="A510" s="87"/>
      <c r="B510" s="2"/>
      <c r="C510" s="2" t="s">
        <v>25</v>
      </c>
      <c r="D510" s="1" t="s">
        <v>93</v>
      </c>
      <c r="E510" s="56" t="s">
        <v>94</v>
      </c>
      <c r="F510" s="52" t="s">
        <v>27</v>
      </c>
      <c r="G510" s="28">
        <v>445</v>
      </c>
      <c r="H510" s="29">
        <v>473</v>
      </c>
      <c r="I510" s="30"/>
    </row>
    <row r="511" spans="1:9" s="79" customFormat="1" ht="15.75" customHeight="1">
      <c r="A511" s="87"/>
      <c r="B511" s="2"/>
      <c r="C511" s="2" t="s">
        <v>25</v>
      </c>
      <c r="D511" s="1" t="s">
        <v>93</v>
      </c>
      <c r="E511" s="56" t="s">
        <v>94</v>
      </c>
      <c r="F511" s="50" t="s">
        <v>28</v>
      </c>
      <c r="G511" s="28">
        <v>252</v>
      </c>
      <c r="H511" s="29">
        <v>292</v>
      </c>
      <c r="I511" s="30"/>
    </row>
    <row r="512" spans="1:9" s="79" customFormat="1" ht="15.75" customHeight="1">
      <c r="A512" s="87"/>
      <c r="B512" s="2"/>
      <c r="C512" s="2" t="s">
        <v>25</v>
      </c>
      <c r="D512" s="1" t="s">
        <v>93</v>
      </c>
      <c r="E512" s="56" t="s">
        <v>94</v>
      </c>
      <c r="F512" s="52" t="s">
        <v>29</v>
      </c>
      <c r="G512" s="28"/>
      <c r="H512" s="29"/>
      <c r="I512" s="30"/>
    </row>
    <row r="513" spans="1:9" s="79" customFormat="1" ht="15.75" customHeight="1">
      <c r="A513" s="87"/>
      <c r="B513" s="2"/>
      <c r="C513" s="2" t="s">
        <v>25</v>
      </c>
      <c r="D513" s="1" t="s">
        <v>93</v>
      </c>
      <c r="E513" s="56" t="s">
        <v>94</v>
      </c>
      <c r="F513" s="52" t="s">
        <v>44</v>
      </c>
      <c r="G513" s="28">
        <v>611</v>
      </c>
      <c r="H513" s="29">
        <v>816</v>
      </c>
      <c r="I513" s="30">
        <v>195</v>
      </c>
    </row>
    <row r="514" spans="1:9" s="79" customFormat="1" ht="15.75" customHeight="1">
      <c r="A514" s="87"/>
      <c r="B514" s="2"/>
      <c r="C514" s="2" t="s">
        <v>25</v>
      </c>
      <c r="D514" s="1" t="s">
        <v>93</v>
      </c>
      <c r="E514" s="56" t="s">
        <v>94</v>
      </c>
      <c r="F514" s="52" t="s">
        <v>56</v>
      </c>
      <c r="G514" s="28">
        <v>391</v>
      </c>
      <c r="H514" s="29">
        <v>611</v>
      </c>
      <c r="I514" s="30">
        <v>36</v>
      </c>
    </row>
    <row r="515" spans="1:9" s="79" customFormat="1" ht="15.75" customHeight="1">
      <c r="A515" s="87"/>
      <c r="B515" s="2"/>
      <c r="C515" s="2" t="s">
        <v>25</v>
      </c>
      <c r="D515" s="1" t="s">
        <v>93</v>
      </c>
      <c r="E515" s="56" t="s">
        <v>94</v>
      </c>
      <c r="F515" s="52" t="s">
        <v>30</v>
      </c>
      <c r="G515" s="28">
        <v>805</v>
      </c>
      <c r="H515" s="29">
        <v>937</v>
      </c>
      <c r="I515" s="30">
        <v>133</v>
      </c>
    </row>
    <row r="516" spans="1:9" s="79" customFormat="1" ht="15.75" customHeight="1">
      <c r="A516" s="87"/>
      <c r="B516" s="2"/>
      <c r="C516" s="2" t="s">
        <v>25</v>
      </c>
      <c r="D516" s="1" t="s">
        <v>93</v>
      </c>
      <c r="E516" s="56" t="s">
        <v>94</v>
      </c>
      <c r="F516" s="52" t="s">
        <v>31</v>
      </c>
      <c r="G516" s="28">
        <v>389</v>
      </c>
      <c r="H516" s="29">
        <v>633</v>
      </c>
      <c r="I516" s="30">
        <v>13</v>
      </c>
    </row>
    <row r="517" spans="1:9" s="79" customFormat="1" ht="15.75" customHeight="1">
      <c r="A517" s="87"/>
      <c r="B517" s="2"/>
      <c r="C517" s="2" t="s">
        <v>25</v>
      </c>
      <c r="D517" s="1" t="s">
        <v>93</v>
      </c>
      <c r="E517" s="56" t="s">
        <v>94</v>
      </c>
      <c r="F517" s="52" t="s">
        <v>32</v>
      </c>
      <c r="G517" s="28">
        <v>1650</v>
      </c>
      <c r="H517" s="29">
        <v>2618</v>
      </c>
      <c r="I517" s="30">
        <v>912</v>
      </c>
    </row>
    <row r="518" spans="1:9" s="79" customFormat="1" ht="15.75" customHeight="1">
      <c r="A518" s="87"/>
      <c r="B518" s="2"/>
      <c r="C518" s="2" t="s">
        <v>25</v>
      </c>
      <c r="D518" s="1" t="s">
        <v>93</v>
      </c>
      <c r="E518" s="56" t="s">
        <v>94</v>
      </c>
      <c r="F518" s="52" t="s">
        <v>33</v>
      </c>
      <c r="G518" s="28">
        <f>3742+32-3</f>
        <v>3771</v>
      </c>
      <c r="H518" s="29">
        <v>4126</v>
      </c>
      <c r="I518" s="30">
        <v>2894</v>
      </c>
    </row>
    <row r="519" spans="1:9" s="79" customFormat="1" ht="15.75" customHeight="1">
      <c r="A519" s="87"/>
      <c r="B519" s="2"/>
      <c r="C519" s="2" t="s">
        <v>25</v>
      </c>
      <c r="D519" s="1" t="s">
        <v>93</v>
      </c>
      <c r="E519" s="56" t="s">
        <v>94</v>
      </c>
      <c r="F519" s="52" t="s">
        <v>36</v>
      </c>
      <c r="G519" s="28">
        <v>786</v>
      </c>
      <c r="H519" s="29">
        <v>1344</v>
      </c>
      <c r="I519" s="30">
        <v>214</v>
      </c>
    </row>
    <row r="520" spans="1:9" s="3" customFormat="1" ht="28.5" customHeight="1">
      <c r="A520" s="87">
        <v>1</v>
      </c>
      <c r="B520" s="2"/>
      <c r="C520" s="2"/>
      <c r="D520" s="1" t="s">
        <v>95</v>
      </c>
      <c r="E520" s="3" t="s">
        <v>96</v>
      </c>
      <c r="F520" s="14" t="s">
        <v>95</v>
      </c>
      <c r="G520" s="15">
        <f t="shared" ref="G520:I520" si="74">G521+G533+G537</f>
        <v>13836</v>
      </c>
      <c r="H520" s="16">
        <f t="shared" si="74"/>
        <v>11562</v>
      </c>
      <c r="I520" s="17">
        <f t="shared" si="74"/>
        <v>3912</v>
      </c>
    </row>
    <row r="521" spans="1:9" s="106" customFormat="1" ht="17.100000000000001" customHeight="1">
      <c r="A521" s="87">
        <v>2</v>
      </c>
      <c r="B521" s="1"/>
      <c r="C521" s="2" t="s">
        <v>7</v>
      </c>
      <c r="D521" s="1" t="s">
        <v>95</v>
      </c>
      <c r="E521" s="3" t="s">
        <v>96</v>
      </c>
      <c r="F521" s="19" t="s">
        <v>8</v>
      </c>
      <c r="G521" s="20">
        <f>G522+G523+G526+G527+G531+G532</f>
        <v>4238</v>
      </c>
      <c r="H521" s="21">
        <f t="shared" ref="H521:I521" si="75">H522+H523+H526+H527+H531+H532</f>
        <v>0</v>
      </c>
      <c r="I521" s="22">
        <f t="shared" si="75"/>
        <v>0</v>
      </c>
    </row>
    <row r="522" spans="1:9" s="106" customFormat="1" ht="17.100000000000001" customHeight="1">
      <c r="A522" s="87"/>
      <c r="B522" s="1"/>
      <c r="C522" s="2" t="s">
        <v>7</v>
      </c>
      <c r="D522" s="1" t="s">
        <v>95</v>
      </c>
      <c r="E522" s="3" t="s">
        <v>96</v>
      </c>
      <c r="F522" s="24" t="s">
        <v>9</v>
      </c>
      <c r="G522" s="89">
        <v>618</v>
      </c>
      <c r="H522" s="32"/>
      <c r="I522" s="33"/>
    </row>
    <row r="523" spans="1:9" s="109" customFormat="1" ht="15.75" customHeight="1">
      <c r="A523" s="87">
        <v>3</v>
      </c>
      <c r="B523" s="1" t="s">
        <v>10</v>
      </c>
      <c r="C523" s="2" t="s">
        <v>7</v>
      </c>
      <c r="D523" s="1" t="s">
        <v>95</v>
      </c>
      <c r="E523" s="3" t="s">
        <v>96</v>
      </c>
      <c r="F523" s="24" t="s">
        <v>11</v>
      </c>
      <c r="G523" s="40">
        <f>G524</f>
        <v>1990</v>
      </c>
      <c r="H523" s="63"/>
      <c r="I523" s="64"/>
    </row>
    <row r="524" spans="1:9" s="83" customFormat="1" ht="15.75" customHeight="1">
      <c r="A524" s="87"/>
      <c r="B524" s="1" t="s">
        <v>10</v>
      </c>
      <c r="C524" s="2" t="s">
        <v>7</v>
      </c>
      <c r="D524" s="1" t="s">
        <v>95</v>
      </c>
      <c r="E524" s="3" t="s">
        <v>96</v>
      </c>
      <c r="F524" s="35" t="s">
        <v>12</v>
      </c>
      <c r="G524" s="36">
        <v>1990</v>
      </c>
      <c r="H524" s="37"/>
      <c r="I524" s="38"/>
    </row>
    <row r="525" spans="1:9" s="83" customFormat="1" ht="15.75" customHeight="1">
      <c r="A525" s="87"/>
      <c r="B525" s="1" t="s">
        <v>10</v>
      </c>
      <c r="C525" s="2" t="s">
        <v>7</v>
      </c>
      <c r="D525" s="1" t="s">
        <v>95</v>
      </c>
      <c r="E525" s="3" t="s">
        <v>96</v>
      </c>
      <c r="F525" s="35" t="s">
        <v>13</v>
      </c>
      <c r="G525" s="28"/>
      <c r="H525" s="29"/>
      <c r="I525" s="30"/>
    </row>
    <row r="526" spans="1:9" s="109" customFormat="1" ht="15.75" customHeight="1">
      <c r="A526" s="87"/>
      <c r="B526" s="1"/>
      <c r="C526" s="2" t="s">
        <v>7</v>
      </c>
      <c r="D526" s="1" t="s">
        <v>95</v>
      </c>
      <c r="E526" s="3" t="s">
        <v>96</v>
      </c>
      <c r="F526" s="39" t="s">
        <v>14</v>
      </c>
      <c r="G526" s="31">
        <v>185</v>
      </c>
      <c r="H526" s="100"/>
      <c r="I526" s="101"/>
    </row>
    <row r="527" spans="1:9" s="109" customFormat="1" ht="15.75" customHeight="1">
      <c r="A527" s="87">
        <v>3</v>
      </c>
      <c r="B527" s="1" t="s">
        <v>15</v>
      </c>
      <c r="C527" s="2" t="s">
        <v>7</v>
      </c>
      <c r="D527" s="1" t="s">
        <v>95</v>
      </c>
      <c r="E527" s="3" t="s">
        <v>96</v>
      </c>
      <c r="F527" s="39" t="s">
        <v>16</v>
      </c>
      <c r="G527" s="40">
        <f>G528+G529+G530</f>
        <v>518</v>
      </c>
      <c r="H527" s="63"/>
      <c r="I527" s="64"/>
    </row>
    <row r="528" spans="1:9" s="83" customFormat="1" ht="15.75" customHeight="1">
      <c r="A528" s="87"/>
      <c r="B528" s="1" t="s">
        <v>15</v>
      </c>
      <c r="C528" s="2" t="s">
        <v>7</v>
      </c>
      <c r="D528" s="1" t="s">
        <v>95</v>
      </c>
      <c r="E528" s="3" t="s">
        <v>96</v>
      </c>
      <c r="F528" s="35" t="s">
        <v>12</v>
      </c>
      <c r="G528" s="102">
        <v>518</v>
      </c>
      <c r="H528" s="29"/>
      <c r="I528" s="30"/>
    </row>
    <row r="529" spans="1:9" s="83" customFormat="1" ht="15.75" customHeight="1">
      <c r="A529" s="87"/>
      <c r="B529" s="1" t="s">
        <v>15</v>
      </c>
      <c r="C529" s="2" t="s">
        <v>7</v>
      </c>
      <c r="D529" s="1" t="s">
        <v>95</v>
      </c>
      <c r="E529" s="3" t="s">
        <v>96</v>
      </c>
      <c r="F529" s="35" t="s">
        <v>13</v>
      </c>
      <c r="G529" s="28"/>
      <c r="H529" s="29"/>
      <c r="I529" s="30"/>
    </row>
    <row r="530" spans="1:9" s="83" customFormat="1" ht="28.5" customHeight="1">
      <c r="A530" s="87"/>
      <c r="B530" s="1" t="s">
        <v>15</v>
      </c>
      <c r="C530" s="2" t="s">
        <v>7</v>
      </c>
      <c r="D530" s="1" t="s">
        <v>95</v>
      </c>
      <c r="E530" s="3" t="s">
        <v>96</v>
      </c>
      <c r="F530" s="43" t="s">
        <v>17</v>
      </c>
      <c r="G530" s="28"/>
      <c r="H530" s="29"/>
      <c r="I530" s="30"/>
    </row>
    <row r="531" spans="1:9" s="109" customFormat="1" ht="29.25" customHeight="1">
      <c r="A531" s="87"/>
      <c r="B531" s="1"/>
      <c r="C531" s="2" t="s">
        <v>7</v>
      </c>
      <c r="D531" s="1" t="s">
        <v>95</v>
      </c>
      <c r="E531" s="3" t="s">
        <v>96</v>
      </c>
      <c r="F531" s="44" t="s">
        <v>18</v>
      </c>
      <c r="G531" s="31">
        <v>27</v>
      </c>
      <c r="H531" s="100"/>
      <c r="I531" s="101"/>
    </row>
    <row r="532" spans="1:9" s="109" customFormat="1" ht="27" customHeight="1">
      <c r="A532" s="87"/>
      <c r="B532" s="1"/>
      <c r="C532" s="2" t="s">
        <v>7</v>
      </c>
      <c r="D532" s="1" t="s">
        <v>95</v>
      </c>
      <c r="E532" s="3" t="s">
        <v>96</v>
      </c>
      <c r="F532" s="44" t="s">
        <v>19</v>
      </c>
      <c r="G532" s="20">
        <v>900</v>
      </c>
      <c r="H532" s="63"/>
      <c r="I532" s="64"/>
    </row>
    <row r="533" spans="1:9" s="109" customFormat="1" ht="18.75" customHeight="1">
      <c r="A533" s="87">
        <v>2</v>
      </c>
      <c r="B533" s="2"/>
      <c r="C533" s="2" t="s">
        <v>40</v>
      </c>
      <c r="D533" s="1" t="s">
        <v>95</v>
      </c>
      <c r="E533" s="3" t="s">
        <v>96</v>
      </c>
      <c r="F533" s="19" t="s">
        <v>41</v>
      </c>
      <c r="G533" s="15">
        <f t="shared" ref="G533:I533" si="76">SUM(G534:G536)</f>
        <v>1132</v>
      </c>
      <c r="H533" s="16">
        <f t="shared" si="76"/>
        <v>599</v>
      </c>
      <c r="I533" s="17">
        <f t="shared" si="76"/>
        <v>0</v>
      </c>
    </row>
    <row r="534" spans="1:9" s="109" customFormat="1" ht="15.75" customHeight="1">
      <c r="A534" s="87"/>
      <c r="B534" s="2"/>
      <c r="C534" s="2" t="s">
        <v>40</v>
      </c>
      <c r="D534" s="1" t="s">
        <v>95</v>
      </c>
      <c r="E534" s="3" t="s">
        <v>96</v>
      </c>
      <c r="F534" s="52" t="s">
        <v>42</v>
      </c>
      <c r="G534" s="90">
        <v>1043</v>
      </c>
      <c r="H534" s="91">
        <v>575</v>
      </c>
      <c r="I534" s="69"/>
    </row>
    <row r="535" spans="1:9" s="109" customFormat="1" ht="15.75" customHeight="1">
      <c r="A535" s="87"/>
      <c r="B535" s="2"/>
      <c r="C535" s="2" t="s">
        <v>40</v>
      </c>
      <c r="D535" s="1" t="s">
        <v>95</v>
      </c>
      <c r="E535" s="3" t="s">
        <v>96</v>
      </c>
      <c r="F535" s="52" t="s">
        <v>48</v>
      </c>
      <c r="G535" s="90">
        <v>54</v>
      </c>
      <c r="H535" s="91">
        <v>24</v>
      </c>
      <c r="I535" s="69"/>
    </row>
    <row r="536" spans="1:9" s="109" customFormat="1" ht="30" customHeight="1">
      <c r="A536" s="87"/>
      <c r="B536" s="2"/>
      <c r="C536" s="2" t="s">
        <v>40</v>
      </c>
      <c r="D536" s="1" t="s">
        <v>95</v>
      </c>
      <c r="E536" s="3" t="s">
        <v>96</v>
      </c>
      <c r="F536" s="50" t="s">
        <v>24</v>
      </c>
      <c r="G536" s="90">
        <v>35</v>
      </c>
      <c r="H536" s="91">
        <v>0</v>
      </c>
      <c r="I536" s="69"/>
    </row>
    <row r="537" spans="1:9" s="106" customFormat="1" ht="17.100000000000001" customHeight="1">
      <c r="A537" s="87">
        <v>2</v>
      </c>
      <c r="B537" s="2"/>
      <c r="C537" s="2" t="s">
        <v>25</v>
      </c>
      <c r="D537" s="1" t="s">
        <v>95</v>
      </c>
      <c r="E537" s="53" t="s">
        <v>96</v>
      </c>
      <c r="F537" s="19" t="s">
        <v>26</v>
      </c>
      <c r="G537" s="31">
        <f t="shared" ref="G537:I537" si="77">SUM(G538:G546)</f>
        <v>8466</v>
      </c>
      <c r="H537" s="32">
        <f t="shared" si="77"/>
        <v>10963</v>
      </c>
      <c r="I537" s="33">
        <f t="shared" si="77"/>
        <v>3912</v>
      </c>
    </row>
    <row r="538" spans="1:9" s="79" customFormat="1" ht="15.75" customHeight="1">
      <c r="A538" s="87"/>
      <c r="B538" s="2"/>
      <c r="C538" s="2" t="s">
        <v>25</v>
      </c>
      <c r="D538" s="1" t="s">
        <v>95</v>
      </c>
      <c r="E538" s="56" t="s">
        <v>96</v>
      </c>
      <c r="F538" s="52" t="s">
        <v>27</v>
      </c>
      <c r="G538" s="28">
        <v>698</v>
      </c>
      <c r="H538" s="29">
        <v>916</v>
      </c>
      <c r="I538" s="30"/>
    </row>
    <row r="539" spans="1:9" s="79" customFormat="1" ht="15.75" customHeight="1">
      <c r="A539" s="87"/>
      <c r="B539" s="2"/>
      <c r="C539" s="2" t="s">
        <v>25</v>
      </c>
      <c r="D539" s="1" t="s">
        <v>95</v>
      </c>
      <c r="E539" s="56" t="s">
        <v>96</v>
      </c>
      <c r="F539" s="50" t="s">
        <v>28</v>
      </c>
      <c r="G539" s="28">
        <v>100</v>
      </c>
      <c r="H539" s="29">
        <v>20</v>
      </c>
      <c r="I539" s="30"/>
    </row>
    <row r="540" spans="1:9" s="79" customFormat="1" ht="15.75" customHeight="1">
      <c r="A540" s="87"/>
      <c r="B540" s="2"/>
      <c r="C540" s="2" t="s">
        <v>25</v>
      </c>
      <c r="D540" s="1" t="s">
        <v>95</v>
      </c>
      <c r="E540" s="56" t="s">
        <v>96</v>
      </c>
      <c r="F540" s="52" t="s">
        <v>44</v>
      </c>
      <c r="G540" s="28">
        <v>700</v>
      </c>
      <c r="H540" s="29"/>
      <c r="I540" s="30"/>
    </row>
    <row r="541" spans="1:9" s="79" customFormat="1" ht="15.75" customHeight="1">
      <c r="A541" s="87"/>
      <c r="B541" s="2"/>
      <c r="C541" s="2" t="s">
        <v>25</v>
      </c>
      <c r="D541" s="1" t="s">
        <v>95</v>
      </c>
      <c r="E541" s="56" t="s">
        <v>96</v>
      </c>
      <c r="F541" s="52" t="s">
        <v>56</v>
      </c>
      <c r="G541" s="28">
        <v>300</v>
      </c>
      <c r="H541" s="29"/>
      <c r="I541" s="30"/>
    </row>
    <row r="542" spans="1:9" s="79" customFormat="1" ht="15.75" customHeight="1">
      <c r="A542" s="87"/>
      <c r="B542" s="2"/>
      <c r="C542" s="2" t="s">
        <v>25</v>
      </c>
      <c r="D542" s="1" t="s">
        <v>95</v>
      </c>
      <c r="E542" s="56" t="s">
        <v>96</v>
      </c>
      <c r="F542" s="52" t="s">
        <v>30</v>
      </c>
      <c r="G542" s="28">
        <v>700</v>
      </c>
      <c r="H542" s="29"/>
      <c r="I542" s="30"/>
    </row>
    <row r="543" spans="1:9" s="79" customFormat="1" ht="15.75" customHeight="1">
      <c r="A543" s="87"/>
      <c r="B543" s="2"/>
      <c r="C543" s="2" t="s">
        <v>25</v>
      </c>
      <c r="D543" s="1" t="s">
        <v>95</v>
      </c>
      <c r="E543" s="56" t="s">
        <v>96</v>
      </c>
      <c r="F543" s="52" t="s">
        <v>31</v>
      </c>
      <c r="G543" s="28">
        <v>300</v>
      </c>
      <c r="H543" s="29"/>
      <c r="I543" s="30"/>
    </row>
    <row r="544" spans="1:9" s="79" customFormat="1" ht="15.75" customHeight="1">
      <c r="A544" s="87"/>
      <c r="B544" s="2"/>
      <c r="C544" s="2" t="s">
        <v>25</v>
      </c>
      <c r="D544" s="1" t="s">
        <v>95</v>
      </c>
      <c r="E544" s="56" t="s">
        <v>96</v>
      </c>
      <c r="F544" s="52" t="s">
        <v>32</v>
      </c>
      <c r="G544" s="28">
        <v>1887</v>
      </c>
      <c r="H544" s="29">
        <v>4239</v>
      </c>
      <c r="I544" s="30">
        <v>1302</v>
      </c>
    </row>
    <row r="545" spans="1:9" s="79" customFormat="1" ht="15.75" customHeight="1">
      <c r="A545" s="87"/>
      <c r="B545" s="2"/>
      <c r="C545" s="2" t="s">
        <v>25</v>
      </c>
      <c r="D545" s="1" t="s">
        <v>95</v>
      </c>
      <c r="E545" s="56" t="s">
        <v>96</v>
      </c>
      <c r="F545" s="52" t="s">
        <v>33</v>
      </c>
      <c r="G545" s="28">
        <f>2606+28-3</f>
        <v>2631</v>
      </c>
      <c r="H545" s="29">
        <v>4765</v>
      </c>
      <c r="I545" s="30">
        <v>2610</v>
      </c>
    </row>
    <row r="546" spans="1:9" s="79" customFormat="1" ht="15.75" customHeight="1">
      <c r="A546" s="87"/>
      <c r="B546" s="2"/>
      <c r="C546" s="2" t="s">
        <v>25</v>
      </c>
      <c r="D546" s="1" t="s">
        <v>95</v>
      </c>
      <c r="E546" s="56" t="s">
        <v>96</v>
      </c>
      <c r="F546" s="52" t="s">
        <v>36</v>
      </c>
      <c r="G546" s="28">
        <v>1150</v>
      </c>
      <c r="H546" s="29">
        <v>1023</v>
      </c>
      <c r="I546" s="30"/>
    </row>
    <row r="547" spans="1:9" s="3" customFormat="1" ht="28.5" customHeight="1">
      <c r="A547" s="87">
        <v>1</v>
      </c>
      <c r="B547" s="2"/>
      <c r="C547" s="2"/>
      <c r="D547" s="1" t="s">
        <v>97</v>
      </c>
      <c r="E547" s="3" t="s">
        <v>98</v>
      </c>
      <c r="F547" s="14" t="s">
        <v>97</v>
      </c>
      <c r="G547" s="15">
        <f t="shared" ref="G547:I547" si="78">G548+G565+G561</f>
        <v>89326</v>
      </c>
      <c r="H547" s="16">
        <f t="shared" si="78"/>
        <v>71037</v>
      </c>
      <c r="I547" s="17">
        <f t="shared" si="78"/>
        <v>23989</v>
      </c>
    </row>
    <row r="548" spans="1:9" s="92" customFormat="1" ht="17.100000000000001" customHeight="1">
      <c r="A548" s="87">
        <v>2</v>
      </c>
      <c r="B548" s="1"/>
      <c r="C548" s="2" t="s">
        <v>7</v>
      </c>
      <c r="D548" s="1" t="s">
        <v>97</v>
      </c>
      <c r="E548" s="3" t="s">
        <v>98</v>
      </c>
      <c r="F548" s="19" t="s">
        <v>8</v>
      </c>
      <c r="G548" s="20">
        <f>G549+G550+G553+G554+G558+G559+G560</f>
        <v>30265</v>
      </c>
      <c r="H548" s="21">
        <f t="shared" ref="H548:I548" si="79">H549+H550+H553+H554+H558+H559+H560</f>
        <v>0</v>
      </c>
      <c r="I548" s="22">
        <f t="shared" si="79"/>
        <v>0</v>
      </c>
    </row>
    <row r="549" spans="1:9" s="92" customFormat="1" ht="17.100000000000001" customHeight="1">
      <c r="A549" s="87"/>
      <c r="B549" s="1"/>
      <c r="C549" s="2" t="s">
        <v>7</v>
      </c>
      <c r="D549" s="1" t="s">
        <v>97</v>
      </c>
      <c r="E549" s="3" t="s">
        <v>98</v>
      </c>
      <c r="F549" s="24" t="s">
        <v>9</v>
      </c>
      <c r="G549" s="25">
        <v>3789</v>
      </c>
      <c r="H549" s="26"/>
      <c r="I549" s="27"/>
    </row>
    <row r="550" spans="1:9" s="79" customFormat="1" ht="15.75" customHeight="1">
      <c r="A550" s="87">
        <v>3</v>
      </c>
      <c r="B550" s="1" t="s">
        <v>10</v>
      </c>
      <c r="C550" s="2" t="s">
        <v>7</v>
      </c>
      <c r="D550" s="1" t="s">
        <v>97</v>
      </c>
      <c r="E550" s="3" t="s">
        <v>98</v>
      </c>
      <c r="F550" s="24" t="s">
        <v>11</v>
      </c>
      <c r="G550" s="40">
        <f>SUM(G551:G552)</f>
        <v>12055</v>
      </c>
      <c r="H550" s="63"/>
      <c r="I550" s="64"/>
    </row>
    <row r="551" spans="1:9" s="79" customFormat="1" ht="15.75" customHeight="1">
      <c r="A551" s="87"/>
      <c r="B551" s="1" t="s">
        <v>10</v>
      </c>
      <c r="C551" s="2" t="s">
        <v>7</v>
      </c>
      <c r="D551" s="1" t="s">
        <v>97</v>
      </c>
      <c r="E551" s="3" t="s">
        <v>98</v>
      </c>
      <c r="F551" s="35" t="s">
        <v>12</v>
      </c>
      <c r="G551" s="36">
        <v>12055</v>
      </c>
      <c r="H551" s="37"/>
      <c r="I551" s="38"/>
    </row>
    <row r="552" spans="1:9" s="79" customFormat="1" ht="15.75" customHeight="1">
      <c r="A552" s="87"/>
      <c r="B552" s="1" t="s">
        <v>10</v>
      </c>
      <c r="C552" s="2" t="s">
        <v>7</v>
      </c>
      <c r="D552" s="1" t="s">
        <v>97</v>
      </c>
      <c r="E552" s="3" t="s">
        <v>98</v>
      </c>
      <c r="F552" s="35" t="s">
        <v>13</v>
      </c>
      <c r="G552" s="42"/>
      <c r="H552" s="110"/>
      <c r="I552" s="111"/>
    </row>
    <row r="553" spans="1:9" s="79" customFormat="1" ht="15.75" customHeight="1">
      <c r="A553" s="87"/>
      <c r="B553" s="1"/>
      <c r="C553" s="2" t="s">
        <v>7</v>
      </c>
      <c r="D553" s="1" t="s">
        <v>97</v>
      </c>
      <c r="E553" s="3" t="s">
        <v>98</v>
      </c>
      <c r="F553" s="39" t="s">
        <v>14</v>
      </c>
      <c r="G553" s="45">
        <v>1118</v>
      </c>
      <c r="H553" s="46"/>
      <c r="I553" s="47"/>
    </row>
    <row r="554" spans="1:9" s="79" customFormat="1" ht="15.75" customHeight="1">
      <c r="A554" s="87">
        <v>3</v>
      </c>
      <c r="B554" s="1" t="s">
        <v>15</v>
      </c>
      <c r="C554" s="2" t="s">
        <v>7</v>
      </c>
      <c r="D554" s="1" t="s">
        <v>97</v>
      </c>
      <c r="E554" s="3" t="s">
        <v>98</v>
      </c>
      <c r="F554" s="39" t="s">
        <v>16</v>
      </c>
      <c r="G554" s="40">
        <f>SUM(G555:G557)</f>
        <v>3007</v>
      </c>
      <c r="H554" s="63"/>
      <c r="I554" s="64"/>
    </row>
    <row r="555" spans="1:9" s="79" customFormat="1" ht="15.75" customHeight="1">
      <c r="A555" s="87"/>
      <c r="B555" s="1" t="s">
        <v>15</v>
      </c>
      <c r="C555" s="2" t="s">
        <v>7</v>
      </c>
      <c r="D555" s="1" t="s">
        <v>97</v>
      </c>
      <c r="E555" s="3" t="s">
        <v>98</v>
      </c>
      <c r="F555" s="35" t="s">
        <v>12</v>
      </c>
      <c r="G555" s="102">
        <v>2562</v>
      </c>
      <c r="H555" s="26"/>
      <c r="I555" s="27"/>
    </row>
    <row r="556" spans="1:9" s="79" customFormat="1" ht="15.75" customHeight="1">
      <c r="A556" s="87"/>
      <c r="B556" s="1" t="s">
        <v>15</v>
      </c>
      <c r="C556" s="2" t="s">
        <v>7</v>
      </c>
      <c r="D556" s="1" t="s">
        <v>97</v>
      </c>
      <c r="E556" s="3" t="s">
        <v>98</v>
      </c>
      <c r="F556" s="35" t="s">
        <v>13</v>
      </c>
      <c r="G556" s="105"/>
      <c r="H556" s="26"/>
      <c r="I556" s="27"/>
    </row>
    <row r="557" spans="1:9" s="79" customFormat="1" ht="26.25" customHeight="1">
      <c r="A557" s="87"/>
      <c r="B557" s="1" t="s">
        <v>15</v>
      </c>
      <c r="C557" s="2" t="s">
        <v>7</v>
      </c>
      <c r="D557" s="1" t="s">
        <v>97</v>
      </c>
      <c r="E557" s="3" t="s">
        <v>98</v>
      </c>
      <c r="F557" s="43" t="s">
        <v>17</v>
      </c>
      <c r="G557" s="42">
        <v>445</v>
      </c>
      <c r="H557" s="110"/>
      <c r="I557" s="111"/>
    </row>
    <row r="558" spans="1:9" s="79" customFormat="1" ht="29.25" customHeight="1">
      <c r="A558" s="87"/>
      <c r="B558" s="1"/>
      <c r="C558" s="2" t="s">
        <v>7</v>
      </c>
      <c r="D558" s="1" t="s">
        <v>97</v>
      </c>
      <c r="E558" s="3" t="s">
        <v>98</v>
      </c>
      <c r="F558" s="44" t="s">
        <v>18</v>
      </c>
      <c r="G558" s="20">
        <v>201</v>
      </c>
      <c r="H558" s="21"/>
      <c r="I558" s="22"/>
    </row>
    <row r="559" spans="1:9" s="79" customFormat="1" ht="29.25" customHeight="1">
      <c r="A559" s="87"/>
      <c r="B559" s="1"/>
      <c r="C559" s="2" t="s">
        <v>7</v>
      </c>
      <c r="D559" s="1" t="s">
        <v>97</v>
      </c>
      <c r="E559" s="3" t="s">
        <v>98</v>
      </c>
      <c r="F559" s="44" t="s">
        <v>54</v>
      </c>
      <c r="G559" s="20">
        <v>118</v>
      </c>
      <c r="H559" s="21"/>
      <c r="I559" s="22"/>
    </row>
    <row r="560" spans="1:9" s="79" customFormat="1" ht="27" customHeight="1">
      <c r="A560" s="87"/>
      <c r="B560" s="1"/>
      <c r="C560" s="2" t="s">
        <v>7</v>
      </c>
      <c r="D560" s="1" t="s">
        <v>97</v>
      </c>
      <c r="E560" s="3" t="s">
        <v>98</v>
      </c>
      <c r="F560" s="44" t="s">
        <v>19</v>
      </c>
      <c r="G560" s="20">
        <v>9977</v>
      </c>
      <c r="H560" s="63"/>
      <c r="I560" s="64"/>
    </row>
    <row r="561" spans="1:9" s="106" customFormat="1" ht="29.25" customHeight="1">
      <c r="A561" s="87">
        <v>2</v>
      </c>
      <c r="B561" s="2"/>
      <c r="C561" s="2" t="s">
        <v>20</v>
      </c>
      <c r="D561" s="1" t="s">
        <v>97</v>
      </c>
      <c r="E561" s="3" t="s">
        <v>98</v>
      </c>
      <c r="F561" s="48" t="s">
        <v>21</v>
      </c>
      <c r="G561" s="31">
        <f t="shared" ref="G561:I561" si="80">SUM(G562:G564)</f>
        <v>7145</v>
      </c>
      <c r="H561" s="32">
        <f t="shared" si="80"/>
        <v>3803</v>
      </c>
      <c r="I561" s="33">
        <f t="shared" si="80"/>
        <v>0</v>
      </c>
    </row>
    <row r="562" spans="1:9" s="79" customFormat="1" ht="15.75" customHeight="1">
      <c r="A562" s="87"/>
      <c r="B562" s="2"/>
      <c r="C562" s="2" t="s">
        <v>20</v>
      </c>
      <c r="D562" s="1" t="s">
        <v>97</v>
      </c>
      <c r="E562" s="3" t="s">
        <v>98</v>
      </c>
      <c r="F562" s="52" t="s">
        <v>22</v>
      </c>
      <c r="G562" s="90">
        <v>6568</v>
      </c>
      <c r="H562" s="91">
        <v>3617</v>
      </c>
      <c r="I562" s="69"/>
    </row>
    <row r="563" spans="1:9" s="79" customFormat="1" ht="15.75" customHeight="1">
      <c r="A563" s="87"/>
      <c r="B563" s="2"/>
      <c r="C563" s="2" t="s">
        <v>20</v>
      </c>
      <c r="D563" s="1" t="s">
        <v>97</v>
      </c>
      <c r="E563" s="3" t="s">
        <v>98</v>
      </c>
      <c r="F563" s="52" t="s">
        <v>48</v>
      </c>
      <c r="G563" s="90">
        <v>420</v>
      </c>
      <c r="H563" s="91">
        <v>186</v>
      </c>
      <c r="I563" s="69"/>
    </row>
    <row r="564" spans="1:9" s="79" customFormat="1" ht="32.25" customHeight="1">
      <c r="A564" s="87"/>
      <c r="B564" s="2"/>
      <c r="C564" s="2" t="s">
        <v>20</v>
      </c>
      <c r="D564" s="1" t="s">
        <v>97</v>
      </c>
      <c r="E564" s="3" t="s">
        <v>98</v>
      </c>
      <c r="F564" s="50" t="s">
        <v>24</v>
      </c>
      <c r="G564" s="90">
        <v>157</v>
      </c>
      <c r="H564" s="91">
        <v>0</v>
      </c>
      <c r="I564" s="69"/>
    </row>
    <row r="565" spans="1:9" s="92" customFormat="1" ht="17.100000000000001" customHeight="1">
      <c r="A565" s="87">
        <v>2</v>
      </c>
      <c r="B565" s="2"/>
      <c r="C565" s="2" t="s">
        <v>25</v>
      </c>
      <c r="D565" s="1" t="s">
        <v>97</v>
      </c>
      <c r="E565" s="53" t="s">
        <v>98</v>
      </c>
      <c r="F565" s="19" t="s">
        <v>26</v>
      </c>
      <c r="G565" s="20">
        <f t="shared" ref="G565:I565" si="81">SUM(G566:G583)</f>
        <v>51916</v>
      </c>
      <c r="H565" s="21">
        <f t="shared" si="81"/>
        <v>67234</v>
      </c>
      <c r="I565" s="22">
        <f t="shared" si="81"/>
        <v>23989</v>
      </c>
    </row>
    <row r="566" spans="1:9" s="79" customFormat="1" ht="15.75" customHeight="1">
      <c r="A566" s="87"/>
      <c r="B566" s="2"/>
      <c r="C566" s="2" t="s">
        <v>25</v>
      </c>
      <c r="D566" s="1" t="s">
        <v>97</v>
      </c>
      <c r="E566" s="56" t="s">
        <v>98</v>
      </c>
      <c r="F566" s="76" t="s">
        <v>99</v>
      </c>
      <c r="G566" s="28">
        <v>280</v>
      </c>
      <c r="H566" s="29">
        <v>1200</v>
      </c>
      <c r="I566" s="112">
        <v>50</v>
      </c>
    </row>
    <row r="567" spans="1:9" s="79" customFormat="1" ht="15.75" customHeight="1">
      <c r="A567" s="87"/>
      <c r="B567" s="2"/>
      <c r="C567" s="2" t="s">
        <v>25</v>
      </c>
      <c r="D567" s="1" t="s">
        <v>97</v>
      </c>
      <c r="E567" s="56" t="s">
        <v>98</v>
      </c>
      <c r="F567" s="76" t="s">
        <v>100</v>
      </c>
      <c r="G567" s="28">
        <v>10</v>
      </c>
      <c r="H567" s="29">
        <v>15</v>
      </c>
      <c r="I567" s="112"/>
    </row>
    <row r="568" spans="1:9" s="79" customFormat="1" ht="15.75" customHeight="1">
      <c r="A568" s="87"/>
      <c r="B568" s="2"/>
      <c r="C568" s="2" t="s">
        <v>25</v>
      </c>
      <c r="D568" s="1" t="s">
        <v>97</v>
      </c>
      <c r="E568" s="56" t="s">
        <v>98</v>
      </c>
      <c r="F568" s="52" t="s">
        <v>43</v>
      </c>
      <c r="G568" s="28">
        <v>780</v>
      </c>
      <c r="H568" s="29">
        <v>1800</v>
      </c>
      <c r="I568" s="112">
        <v>120</v>
      </c>
    </row>
    <row r="569" spans="1:9" s="79" customFormat="1" ht="15.75" customHeight="1">
      <c r="A569" s="87"/>
      <c r="B569" s="2"/>
      <c r="C569" s="2" t="s">
        <v>25</v>
      </c>
      <c r="D569" s="1" t="s">
        <v>97</v>
      </c>
      <c r="E569" s="56" t="s">
        <v>98</v>
      </c>
      <c r="F569" s="50" t="s">
        <v>55</v>
      </c>
      <c r="G569" s="28">
        <v>180</v>
      </c>
      <c r="H569" s="29">
        <v>1500</v>
      </c>
      <c r="I569" s="112"/>
    </row>
    <row r="570" spans="1:9" s="79" customFormat="1" ht="15.75" customHeight="1">
      <c r="A570" s="87"/>
      <c r="B570" s="2"/>
      <c r="C570" s="2" t="s">
        <v>25</v>
      </c>
      <c r="D570" s="1" t="s">
        <v>97</v>
      </c>
      <c r="E570" s="56" t="s">
        <v>98</v>
      </c>
      <c r="F570" s="52" t="s">
        <v>66</v>
      </c>
      <c r="G570" s="28">
        <v>250</v>
      </c>
      <c r="H570" s="29">
        <v>700</v>
      </c>
      <c r="I570" s="112"/>
    </row>
    <row r="571" spans="1:9" s="79" customFormat="1" ht="15.75" customHeight="1">
      <c r="A571" s="87"/>
      <c r="B571" s="2"/>
      <c r="C571" s="2" t="s">
        <v>25</v>
      </c>
      <c r="D571" s="1" t="s">
        <v>97</v>
      </c>
      <c r="E571" s="56" t="s">
        <v>98</v>
      </c>
      <c r="F571" s="52" t="s">
        <v>78</v>
      </c>
      <c r="G571" s="28">
        <v>1800</v>
      </c>
      <c r="H571" s="29">
        <v>3000</v>
      </c>
      <c r="I571" s="51">
        <v>120</v>
      </c>
    </row>
    <row r="572" spans="1:9" s="79" customFormat="1" ht="15.75" customHeight="1">
      <c r="A572" s="87"/>
      <c r="B572" s="2"/>
      <c r="C572" s="2" t="s">
        <v>25</v>
      </c>
      <c r="D572" s="1" t="s">
        <v>97</v>
      </c>
      <c r="E572" s="56" t="s">
        <v>98</v>
      </c>
      <c r="F572" s="52" t="s">
        <v>27</v>
      </c>
      <c r="G572" s="28">
        <v>2000</v>
      </c>
      <c r="H572" s="29">
        <v>1600</v>
      </c>
      <c r="I572" s="51"/>
    </row>
    <row r="573" spans="1:9" s="79" customFormat="1" ht="15.75" customHeight="1">
      <c r="A573" s="87"/>
      <c r="B573" s="2"/>
      <c r="C573" s="2" t="s">
        <v>25</v>
      </c>
      <c r="D573" s="1" t="s">
        <v>97</v>
      </c>
      <c r="E573" s="56" t="s">
        <v>98</v>
      </c>
      <c r="F573" s="52" t="s">
        <v>29</v>
      </c>
      <c r="G573" s="28">
        <v>3300</v>
      </c>
      <c r="H573" s="29">
        <v>4600</v>
      </c>
      <c r="I573" s="51">
        <v>1200</v>
      </c>
    </row>
    <row r="574" spans="1:9" s="79" customFormat="1" ht="15.75" customHeight="1">
      <c r="A574" s="87"/>
      <c r="B574" s="2"/>
      <c r="C574" s="2" t="s">
        <v>25</v>
      </c>
      <c r="D574" s="1" t="s">
        <v>97</v>
      </c>
      <c r="E574" s="56" t="s">
        <v>98</v>
      </c>
      <c r="F574" s="52" t="s">
        <v>44</v>
      </c>
      <c r="G574" s="28">
        <v>1500</v>
      </c>
      <c r="H574" s="29">
        <v>3250</v>
      </c>
      <c r="I574" s="51">
        <v>120</v>
      </c>
    </row>
    <row r="575" spans="1:9" s="79" customFormat="1" ht="15.75" customHeight="1">
      <c r="A575" s="87"/>
      <c r="B575" s="2"/>
      <c r="C575" s="2" t="s">
        <v>25</v>
      </c>
      <c r="D575" s="1" t="s">
        <v>97</v>
      </c>
      <c r="E575" s="56" t="s">
        <v>98</v>
      </c>
      <c r="F575" s="52" t="s">
        <v>56</v>
      </c>
      <c r="G575" s="28">
        <v>1100</v>
      </c>
      <c r="H575" s="29">
        <v>1600</v>
      </c>
      <c r="I575" s="51">
        <v>120</v>
      </c>
    </row>
    <row r="576" spans="1:9" s="79" customFormat="1" ht="15.75" customHeight="1">
      <c r="A576" s="87"/>
      <c r="B576" s="2"/>
      <c r="C576" s="2" t="s">
        <v>25</v>
      </c>
      <c r="D576" s="1" t="s">
        <v>97</v>
      </c>
      <c r="E576" s="56" t="s">
        <v>98</v>
      </c>
      <c r="F576" s="52" t="s">
        <v>30</v>
      </c>
      <c r="G576" s="28">
        <v>2700</v>
      </c>
      <c r="H576" s="29">
        <v>2400</v>
      </c>
      <c r="I576" s="51">
        <v>600</v>
      </c>
    </row>
    <row r="577" spans="1:9" s="79" customFormat="1" ht="15.75" customHeight="1">
      <c r="A577" s="87"/>
      <c r="B577" s="2"/>
      <c r="C577" s="2" t="s">
        <v>25</v>
      </c>
      <c r="D577" s="1" t="s">
        <v>97</v>
      </c>
      <c r="E577" s="56" t="s">
        <v>98</v>
      </c>
      <c r="F577" s="52" t="s">
        <v>31</v>
      </c>
      <c r="G577" s="28">
        <v>1500</v>
      </c>
      <c r="H577" s="29">
        <v>3500</v>
      </c>
      <c r="I577" s="113">
        <v>600</v>
      </c>
    </row>
    <row r="578" spans="1:9" s="79" customFormat="1" ht="15.75" customHeight="1">
      <c r="A578" s="87"/>
      <c r="B578" s="2"/>
      <c r="C578" s="2" t="s">
        <v>25</v>
      </c>
      <c r="D578" s="1" t="s">
        <v>97</v>
      </c>
      <c r="E578" s="56" t="s">
        <v>98</v>
      </c>
      <c r="F578" s="52" t="s">
        <v>32</v>
      </c>
      <c r="G578" s="28">
        <v>15768</v>
      </c>
      <c r="H578" s="29">
        <v>16300</v>
      </c>
      <c r="I578" s="113">
        <v>5977</v>
      </c>
    </row>
    <row r="579" spans="1:9" s="79" customFormat="1" ht="15.75" customHeight="1">
      <c r="A579" s="87"/>
      <c r="B579" s="2"/>
      <c r="C579" s="2" t="s">
        <v>25</v>
      </c>
      <c r="D579" s="1" t="s">
        <v>97</v>
      </c>
      <c r="E579" s="56" t="s">
        <v>98</v>
      </c>
      <c r="F579" s="52" t="s">
        <v>33</v>
      </c>
      <c r="G579" s="28">
        <f>11992+171-15</f>
        <v>12148</v>
      </c>
      <c r="H579" s="29">
        <v>17370</v>
      </c>
      <c r="I579" s="113">
        <v>11482</v>
      </c>
    </row>
    <row r="580" spans="1:9" s="79" customFormat="1" ht="15.75" customHeight="1">
      <c r="A580" s="87"/>
      <c r="B580" s="2"/>
      <c r="C580" s="2" t="s">
        <v>25</v>
      </c>
      <c r="D580" s="1" t="s">
        <v>97</v>
      </c>
      <c r="E580" s="56" t="s">
        <v>98</v>
      </c>
      <c r="F580" s="52" t="s">
        <v>34</v>
      </c>
      <c r="G580" s="28">
        <v>1500</v>
      </c>
      <c r="H580" s="29">
        <v>2300</v>
      </c>
      <c r="I580" s="113">
        <v>1200</v>
      </c>
    </row>
    <row r="581" spans="1:9" s="79" customFormat="1" ht="15.75" customHeight="1">
      <c r="A581" s="87"/>
      <c r="B581" s="2"/>
      <c r="C581" s="2" t="s">
        <v>25</v>
      </c>
      <c r="D581" s="1" t="s">
        <v>97</v>
      </c>
      <c r="E581" s="56" t="s">
        <v>98</v>
      </c>
      <c r="F581" s="52" t="s">
        <v>35</v>
      </c>
      <c r="G581" s="28">
        <v>400</v>
      </c>
      <c r="H581" s="29">
        <v>199</v>
      </c>
      <c r="I581" s="113">
        <v>1200</v>
      </c>
    </row>
    <row r="582" spans="1:9" s="79" customFormat="1" ht="15.75" customHeight="1">
      <c r="A582" s="87"/>
      <c r="B582" s="2"/>
      <c r="C582" s="2" t="s">
        <v>25</v>
      </c>
      <c r="D582" s="1" t="s">
        <v>97</v>
      </c>
      <c r="E582" s="56" t="s">
        <v>98</v>
      </c>
      <c r="F582" s="52" t="s">
        <v>36</v>
      </c>
      <c r="G582" s="28">
        <v>2500</v>
      </c>
      <c r="H582" s="29">
        <v>4600</v>
      </c>
      <c r="I582" s="113">
        <v>1200</v>
      </c>
    </row>
    <row r="583" spans="1:9" s="79" customFormat="1" ht="15.75" customHeight="1">
      <c r="A583" s="87"/>
      <c r="B583" s="2"/>
      <c r="C583" s="2" t="s">
        <v>25</v>
      </c>
      <c r="D583" s="1" t="s">
        <v>97</v>
      </c>
      <c r="E583" s="56" t="s">
        <v>98</v>
      </c>
      <c r="F583" s="52" t="s">
        <v>69</v>
      </c>
      <c r="G583" s="28">
        <v>4200</v>
      </c>
      <c r="H583" s="29">
        <v>1300</v>
      </c>
      <c r="I583" s="113"/>
    </row>
    <row r="584" spans="1:9" s="3" customFormat="1" ht="28.5" customHeight="1">
      <c r="A584" s="87">
        <v>1</v>
      </c>
      <c r="B584" s="2"/>
      <c r="C584" s="2"/>
      <c r="D584" s="1" t="s">
        <v>101</v>
      </c>
      <c r="E584" s="3" t="s">
        <v>102</v>
      </c>
      <c r="F584" s="14" t="s">
        <v>101</v>
      </c>
      <c r="G584" s="15">
        <f t="shared" ref="G584:I584" si="82">G597+G585+G601</f>
        <v>21396</v>
      </c>
      <c r="H584" s="16">
        <f t="shared" si="82"/>
        <v>17422</v>
      </c>
      <c r="I584" s="17">
        <f t="shared" si="82"/>
        <v>5895</v>
      </c>
    </row>
    <row r="585" spans="1:9" s="92" customFormat="1" ht="17.100000000000001" customHeight="1">
      <c r="A585" s="87">
        <v>2</v>
      </c>
      <c r="B585" s="1"/>
      <c r="C585" s="2" t="s">
        <v>7</v>
      </c>
      <c r="D585" s="1" t="s">
        <v>101</v>
      </c>
      <c r="E585" s="3" t="s">
        <v>102</v>
      </c>
      <c r="F585" s="19" t="s">
        <v>8</v>
      </c>
      <c r="G585" s="20">
        <f>G586+G587+G590+G591+G595+G596</f>
        <v>6899</v>
      </c>
      <c r="H585" s="21">
        <f t="shared" ref="H585:I585" si="83">H586+H587+H590+H591+H595+H596</f>
        <v>0</v>
      </c>
      <c r="I585" s="22">
        <f t="shared" si="83"/>
        <v>0</v>
      </c>
    </row>
    <row r="586" spans="1:9" s="92" customFormat="1" ht="17.100000000000001" customHeight="1">
      <c r="A586" s="87"/>
      <c r="B586" s="1"/>
      <c r="C586" s="2" t="s">
        <v>7</v>
      </c>
      <c r="D586" s="1" t="s">
        <v>101</v>
      </c>
      <c r="E586" s="3" t="s">
        <v>102</v>
      </c>
      <c r="F586" s="24" t="s">
        <v>9</v>
      </c>
      <c r="G586" s="97">
        <v>931</v>
      </c>
      <c r="H586" s="29"/>
      <c r="I586" s="30"/>
    </row>
    <row r="587" spans="1:9" s="79" customFormat="1" ht="15.75" customHeight="1">
      <c r="A587" s="87">
        <v>3</v>
      </c>
      <c r="B587" s="1" t="s">
        <v>10</v>
      </c>
      <c r="C587" s="2" t="s">
        <v>7</v>
      </c>
      <c r="D587" s="1" t="s">
        <v>101</v>
      </c>
      <c r="E587" s="3" t="s">
        <v>102</v>
      </c>
      <c r="F587" s="24" t="s">
        <v>11</v>
      </c>
      <c r="G587" s="40">
        <f>SUM(G588:G589)</f>
        <v>2986</v>
      </c>
      <c r="H587" s="63"/>
      <c r="I587" s="64"/>
    </row>
    <row r="588" spans="1:9" s="79" customFormat="1" ht="15.75" customHeight="1">
      <c r="A588" s="87"/>
      <c r="B588" s="1" t="s">
        <v>10</v>
      </c>
      <c r="C588" s="2" t="s">
        <v>7</v>
      </c>
      <c r="D588" s="1" t="s">
        <v>101</v>
      </c>
      <c r="E588" s="3" t="s">
        <v>102</v>
      </c>
      <c r="F588" s="35" t="s">
        <v>12</v>
      </c>
      <c r="G588" s="36">
        <v>2986</v>
      </c>
      <c r="H588" s="37"/>
      <c r="I588" s="38"/>
    </row>
    <row r="589" spans="1:9" s="79" customFormat="1" ht="15.75" customHeight="1">
      <c r="A589" s="87"/>
      <c r="B589" s="1" t="s">
        <v>10</v>
      </c>
      <c r="C589" s="2" t="s">
        <v>7</v>
      </c>
      <c r="D589" s="1" t="s">
        <v>101</v>
      </c>
      <c r="E589" s="3" t="s">
        <v>102</v>
      </c>
      <c r="F589" s="35" t="s">
        <v>13</v>
      </c>
      <c r="G589" s="42"/>
      <c r="H589" s="110"/>
      <c r="I589" s="111"/>
    </row>
    <row r="590" spans="1:9" s="79" customFormat="1" ht="15.75" customHeight="1">
      <c r="A590" s="87"/>
      <c r="B590" s="1"/>
      <c r="C590" s="2" t="s">
        <v>7</v>
      </c>
      <c r="D590" s="1" t="s">
        <v>101</v>
      </c>
      <c r="E590" s="3" t="s">
        <v>102</v>
      </c>
      <c r="F590" s="39" t="s">
        <v>14</v>
      </c>
      <c r="G590" s="20">
        <v>277</v>
      </c>
      <c r="H590" s="21"/>
      <c r="I590" s="22"/>
    </row>
    <row r="591" spans="1:9" s="79" customFormat="1" ht="15.75" customHeight="1">
      <c r="A591" s="87">
        <v>3</v>
      </c>
      <c r="B591" s="1" t="s">
        <v>15</v>
      </c>
      <c r="C591" s="2" t="s">
        <v>7</v>
      </c>
      <c r="D591" s="1" t="s">
        <v>101</v>
      </c>
      <c r="E591" s="3" t="s">
        <v>102</v>
      </c>
      <c r="F591" s="39" t="s">
        <v>16</v>
      </c>
      <c r="G591" s="40">
        <f>G592+G593+G594</f>
        <v>750</v>
      </c>
      <c r="H591" s="63"/>
      <c r="I591" s="64"/>
    </row>
    <row r="592" spans="1:9" s="79" customFormat="1" ht="15.75" customHeight="1">
      <c r="A592" s="87"/>
      <c r="B592" s="1" t="s">
        <v>15</v>
      </c>
      <c r="C592" s="2" t="s">
        <v>7</v>
      </c>
      <c r="D592" s="1" t="s">
        <v>101</v>
      </c>
      <c r="E592" s="3" t="s">
        <v>102</v>
      </c>
      <c r="F592" s="35" t="s">
        <v>12</v>
      </c>
      <c r="G592" s="102">
        <v>638</v>
      </c>
      <c r="H592" s="110"/>
      <c r="I592" s="111"/>
    </row>
    <row r="593" spans="1:9" s="79" customFormat="1" ht="15.75" customHeight="1">
      <c r="A593" s="87"/>
      <c r="B593" s="1" t="s">
        <v>15</v>
      </c>
      <c r="C593" s="2" t="s">
        <v>7</v>
      </c>
      <c r="D593" s="1" t="s">
        <v>101</v>
      </c>
      <c r="E593" s="3" t="s">
        <v>102</v>
      </c>
      <c r="F593" s="35" t="s">
        <v>13</v>
      </c>
      <c r="G593" s="42"/>
      <c r="H593" s="110"/>
      <c r="I593" s="111"/>
    </row>
    <row r="594" spans="1:9" s="79" customFormat="1" ht="29.25" customHeight="1">
      <c r="A594" s="87"/>
      <c r="B594" s="1" t="s">
        <v>15</v>
      </c>
      <c r="C594" s="2" t="s">
        <v>7</v>
      </c>
      <c r="D594" s="1" t="s">
        <v>101</v>
      </c>
      <c r="E594" s="3" t="s">
        <v>102</v>
      </c>
      <c r="F594" s="43" t="s">
        <v>17</v>
      </c>
      <c r="G594" s="42">
        <v>112</v>
      </c>
      <c r="H594" s="110"/>
      <c r="I594" s="111"/>
    </row>
    <row r="595" spans="1:9" s="79" customFormat="1" ht="29.25" customHeight="1">
      <c r="A595" s="87"/>
      <c r="B595" s="1"/>
      <c r="C595" s="2" t="s">
        <v>7</v>
      </c>
      <c r="D595" s="1" t="s">
        <v>101</v>
      </c>
      <c r="E595" s="3" t="s">
        <v>102</v>
      </c>
      <c r="F595" s="44" t="s">
        <v>18</v>
      </c>
      <c r="G595" s="20">
        <v>55</v>
      </c>
      <c r="H595" s="21"/>
      <c r="I595" s="22"/>
    </row>
    <row r="596" spans="1:9" s="79" customFormat="1" ht="27" customHeight="1">
      <c r="A596" s="87"/>
      <c r="B596" s="1"/>
      <c r="C596" s="2" t="s">
        <v>7</v>
      </c>
      <c r="D596" s="1" t="s">
        <v>101</v>
      </c>
      <c r="E596" s="3" t="s">
        <v>102</v>
      </c>
      <c r="F596" s="44" t="s">
        <v>19</v>
      </c>
      <c r="G596" s="20">
        <v>1900</v>
      </c>
      <c r="H596" s="63"/>
      <c r="I596" s="64"/>
    </row>
    <row r="597" spans="1:9" s="106" customFormat="1" ht="26.25" customHeight="1">
      <c r="A597" s="87">
        <v>2</v>
      </c>
      <c r="B597" s="2"/>
      <c r="C597" s="2" t="s">
        <v>20</v>
      </c>
      <c r="D597" s="1" t="s">
        <v>101</v>
      </c>
      <c r="E597" s="3" t="s">
        <v>102</v>
      </c>
      <c r="F597" s="48" t="s">
        <v>21</v>
      </c>
      <c r="G597" s="31">
        <f t="shared" ref="G597:I597" si="84">SUM(G598:G600)</f>
        <v>1738</v>
      </c>
      <c r="H597" s="32">
        <f t="shared" si="84"/>
        <v>899</v>
      </c>
      <c r="I597" s="33">
        <f t="shared" si="84"/>
        <v>0</v>
      </c>
    </row>
    <row r="598" spans="1:9" s="79" customFormat="1" ht="15.75" customHeight="1">
      <c r="A598" s="87"/>
      <c r="B598" s="2"/>
      <c r="C598" s="2" t="s">
        <v>20</v>
      </c>
      <c r="D598" s="1" t="s">
        <v>101</v>
      </c>
      <c r="E598" s="3" t="s">
        <v>102</v>
      </c>
      <c r="F598" s="52" t="s">
        <v>42</v>
      </c>
      <c r="G598" s="90">
        <v>1554</v>
      </c>
      <c r="H598" s="91">
        <v>856</v>
      </c>
      <c r="I598" s="69"/>
    </row>
    <row r="599" spans="1:9" s="79" customFormat="1" ht="15.75" customHeight="1">
      <c r="A599" s="87"/>
      <c r="B599" s="2"/>
      <c r="C599" s="2" t="s">
        <v>20</v>
      </c>
      <c r="D599" s="1" t="s">
        <v>101</v>
      </c>
      <c r="E599" s="3" t="s">
        <v>102</v>
      </c>
      <c r="F599" s="52" t="s">
        <v>23</v>
      </c>
      <c r="G599" s="90">
        <v>96</v>
      </c>
      <c r="H599" s="91">
        <v>43</v>
      </c>
      <c r="I599" s="69"/>
    </row>
    <row r="600" spans="1:9" s="79" customFormat="1" ht="29.25" customHeight="1">
      <c r="A600" s="87"/>
      <c r="B600" s="2"/>
      <c r="C600" s="2" t="s">
        <v>20</v>
      </c>
      <c r="D600" s="1" t="s">
        <v>101</v>
      </c>
      <c r="E600" s="3" t="s">
        <v>102</v>
      </c>
      <c r="F600" s="50" t="s">
        <v>24</v>
      </c>
      <c r="G600" s="90">
        <v>88</v>
      </c>
      <c r="H600" s="91">
        <v>0</v>
      </c>
      <c r="I600" s="69"/>
    </row>
    <row r="601" spans="1:9" s="92" customFormat="1" ht="17.100000000000001" customHeight="1">
      <c r="A601" s="87">
        <v>2</v>
      </c>
      <c r="B601" s="2"/>
      <c r="C601" s="2" t="s">
        <v>25</v>
      </c>
      <c r="D601" s="1" t="s">
        <v>101</v>
      </c>
      <c r="E601" s="53" t="s">
        <v>102</v>
      </c>
      <c r="F601" s="19" t="s">
        <v>26</v>
      </c>
      <c r="G601" s="20">
        <f t="shared" ref="G601:I601" si="85">SUM(G602:G612)</f>
        <v>12759</v>
      </c>
      <c r="H601" s="21">
        <f t="shared" si="85"/>
        <v>16523</v>
      </c>
      <c r="I601" s="22">
        <f t="shared" si="85"/>
        <v>5895</v>
      </c>
    </row>
    <row r="602" spans="1:9" s="79" customFormat="1" ht="15.75" customHeight="1">
      <c r="A602" s="87"/>
      <c r="B602" s="2"/>
      <c r="C602" s="2" t="s">
        <v>25</v>
      </c>
      <c r="D602" s="1" t="s">
        <v>101</v>
      </c>
      <c r="E602" s="56" t="s">
        <v>102</v>
      </c>
      <c r="F602" s="52" t="s">
        <v>49</v>
      </c>
      <c r="G602" s="28">
        <v>704</v>
      </c>
      <c r="H602" s="29">
        <v>299</v>
      </c>
      <c r="I602" s="30">
        <v>200</v>
      </c>
    </row>
    <row r="603" spans="1:9" s="79" customFormat="1" ht="15.75" customHeight="1">
      <c r="A603" s="87"/>
      <c r="B603" s="2"/>
      <c r="C603" s="2" t="s">
        <v>25</v>
      </c>
      <c r="D603" s="1" t="s">
        <v>101</v>
      </c>
      <c r="E603" s="56" t="s">
        <v>102</v>
      </c>
      <c r="F603" s="52" t="s">
        <v>50</v>
      </c>
      <c r="G603" s="28">
        <v>61</v>
      </c>
      <c r="H603" s="29">
        <v>102</v>
      </c>
      <c r="I603" s="30">
        <v>70</v>
      </c>
    </row>
    <row r="604" spans="1:9" s="79" customFormat="1" ht="15.75" customHeight="1">
      <c r="A604" s="87"/>
      <c r="B604" s="2"/>
      <c r="C604" s="2" t="s">
        <v>25</v>
      </c>
      <c r="D604" s="1" t="s">
        <v>101</v>
      </c>
      <c r="E604" s="56" t="s">
        <v>102</v>
      </c>
      <c r="F604" s="52" t="s">
        <v>51</v>
      </c>
      <c r="G604" s="28">
        <v>123</v>
      </c>
      <c r="H604" s="29">
        <v>614</v>
      </c>
      <c r="I604" s="30">
        <v>70</v>
      </c>
    </row>
    <row r="605" spans="1:9" s="79" customFormat="1" ht="15.75" customHeight="1">
      <c r="A605" s="87"/>
      <c r="B605" s="2"/>
      <c r="C605" s="2" t="s">
        <v>25</v>
      </c>
      <c r="D605" s="1" t="s">
        <v>101</v>
      </c>
      <c r="E605" s="56" t="s">
        <v>102</v>
      </c>
      <c r="F605" s="52" t="s">
        <v>27</v>
      </c>
      <c r="G605" s="28">
        <v>650</v>
      </c>
      <c r="H605" s="29">
        <v>1029</v>
      </c>
      <c r="I605" s="30">
        <v>320</v>
      </c>
    </row>
    <row r="606" spans="1:9" s="79" customFormat="1" ht="15.75" customHeight="1">
      <c r="A606" s="87"/>
      <c r="B606" s="2"/>
      <c r="C606" s="2" t="s">
        <v>25</v>
      </c>
      <c r="D606" s="1" t="s">
        <v>101</v>
      </c>
      <c r="E606" s="56" t="s">
        <v>102</v>
      </c>
      <c r="F606" s="50" t="s">
        <v>28</v>
      </c>
      <c r="G606" s="28">
        <v>380</v>
      </c>
      <c r="H606" s="29">
        <v>92</v>
      </c>
      <c r="I606" s="30">
        <v>50</v>
      </c>
    </row>
    <row r="607" spans="1:9" s="79" customFormat="1" ht="15.75" customHeight="1">
      <c r="A607" s="87"/>
      <c r="B607" s="2"/>
      <c r="C607" s="2" t="s">
        <v>25</v>
      </c>
      <c r="D607" s="1" t="s">
        <v>101</v>
      </c>
      <c r="E607" s="56" t="s">
        <v>102</v>
      </c>
      <c r="F607" s="52" t="s">
        <v>29</v>
      </c>
      <c r="G607" s="28">
        <v>616</v>
      </c>
      <c r="H607" s="29">
        <v>777</v>
      </c>
      <c r="I607" s="30">
        <v>400</v>
      </c>
    </row>
    <row r="608" spans="1:9" s="79" customFormat="1" ht="15.75" customHeight="1">
      <c r="A608" s="87"/>
      <c r="B608" s="2"/>
      <c r="C608" s="2" t="s">
        <v>25</v>
      </c>
      <c r="D608" s="1" t="s">
        <v>101</v>
      </c>
      <c r="E608" s="56" t="s">
        <v>102</v>
      </c>
      <c r="F608" s="52" t="s">
        <v>30</v>
      </c>
      <c r="G608" s="28">
        <v>1100</v>
      </c>
      <c r="H608" s="29">
        <v>1633</v>
      </c>
      <c r="I608" s="30">
        <v>420</v>
      </c>
    </row>
    <row r="609" spans="1:9" s="79" customFormat="1" ht="15.75" customHeight="1">
      <c r="A609" s="87"/>
      <c r="B609" s="2"/>
      <c r="C609" s="2" t="s">
        <v>25</v>
      </c>
      <c r="D609" s="1" t="s">
        <v>101</v>
      </c>
      <c r="E609" s="56" t="s">
        <v>102</v>
      </c>
      <c r="F609" s="52" t="s">
        <v>31</v>
      </c>
      <c r="G609" s="28">
        <v>1170</v>
      </c>
      <c r="H609" s="29">
        <v>512</v>
      </c>
      <c r="I609" s="30">
        <v>70</v>
      </c>
    </row>
    <row r="610" spans="1:9" s="79" customFormat="1" ht="15.75" customHeight="1">
      <c r="A610" s="87"/>
      <c r="B610" s="2"/>
      <c r="C610" s="2" t="s">
        <v>25</v>
      </c>
      <c r="D610" s="1" t="s">
        <v>101</v>
      </c>
      <c r="E610" s="56" t="s">
        <v>102</v>
      </c>
      <c r="F610" s="52" t="s">
        <v>32</v>
      </c>
      <c r="G610" s="28">
        <v>4027</v>
      </c>
      <c r="H610" s="29">
        <v>4697</v>
      </c>
      <c r="I610" s="30">
        <v>1400</v>
      </c>
    </row>
    <row r="611" spans="1:9" s="79" customFormat="1" ht="15.75" customHeight="1">
      <c r="A611" s="87"/>
      <c r="B611" s="2"/>
      <c r="C611" s="2" t="s">
        <v>25</v>
      </c>
      <c r="D611" s="1" t="s">
        <v>101</v>
      </c>
      <c r="E611" s="56" t="s">
        <v>102</v>
      </c>
      <c r="F611" s="52" t="s">
        <v>33</v>
      </c>
      <c r="G611" s="28">
        <f>3000+42-4</f>
        <v>3038</v>
      </c>
      <c r="H611" s="29">
        <v>4926</v>
      </c>
      <c r="I611" s="30">
        <v>2195</v>
      </c>
    </row>
    <row r="612" spans="1:9" s="79" customFormat="1" ht="15.75" customHeight="1">
      <c r="A612" s="87"/>
      <c r="B612" s="2"/>
      <c r="C612" s="2" t="s">
        <v>25</v>
      </c>
      <c r="D612" s="1" t="s">
        <v>101</v>
      </c>
      <c r="E612" s="56" t="s">
        <v>102</v>
      </c>
      <c r="F612" s="52" t="s">
        <v>36</v>
      </c>
      <c r="G612" s="28">
        <v>890</v>
      </c>
      <c r="H612" s="29">
        <v>1842</v>
      </c>
      <c r="I612" s="30">
        <v>700</v>
      </c>
    </row>
    <row r="613" spans="1:9" s="3" customFormat="1" ht="28.5" customHeight="1">
      <c r="A613" s="87">
        <v>1</v>
      </c>
      <c r="B613" s="2"/>
      <c r="C613" s="2"/>
      <c r="D613" s="1" t="s">
        <v>103</v>
      </c>
      <c r="E613" s="3" t="s">
        <v>104</v>
      </c>
      <c r="F613" s="14" t="s">
        <v>103</v>
      </c>
      <c r="G613" s="15">
        <f t="shared" ref="G613:I613" si="86">G614+G631+G627</f>
        <v>38906</v>
      </c>
      <c r="H613" s="16">
        <f t="shared" si="86"/>
        <v>31340</v>
      </c>
      <c r="I613" s="17">
        <f t="shared" si="86"/>
        <v>10592</v>
      </c>
    </row>
    <row r="614" spans="1:9" s="92" customFormat="1" ht="17.100000000000001" customHeight="1">
      <c r="A614" s="87">
        <v>2</v>
      </c>
      <c r="B614" s="1"/>
      <c r="C614" s="2" t="s">
        <v>7</v>
      </c>
      <c r="D614" s="1" t="s">
        <v>103</v>
      </c>
      <c r="E614" s="3" t="s">
        <v>104</v>
      </c>
      <c r="F614" s="19" t="s">
        <v>8</v>
      </c>
      <c r="G614" s="20">
        <f>G615+G616+G619+G620+G624+G625+G626</f>
        <v>12827</v>
      </c>
      <c r="H614" s="21">
        <f t="shared" ref="H614:I614" si="87">H615+H616+H619+H620+H624+H625+H626</f>
        <v>0</v>
      </c>
      <c r="I614" s="22">
        <f t="shared" si="87"/>
        <v>0</v>
      </c>
    </row>
    <row r="615" spans="1:9" s="92" customFormat="1" ht="17.100000000000001" customHeight="1">
      <c r="A615" s="87"/>
      <c r="B615" s="1"/>
      <c r="C615" s="2" t="s">
        <v>7</v>
      </c>
      <c r="D615" s="1" t="s">
        <v>103</v>
      </c>
      <c r="E615" s="3" t="s">
        <v>104</v>
      </c>
      <c r="F615" s="24" t="s">
        <v>9</v>
      </c>
      <c r="G615" s="97">
        <v>1673</v>
      </c>
      <c r="H615" s="29"/>
      <c r="I615" s="30"/>
    </row>
    <row r="616" spans="1:9" s="79" customFormat="1" ht="15.75" customHeight="1">
      <c r="A616" s="87">
        <v>3</v>
      </c>
      <c r="B616" s="1" t="s">
        <v>10</v>
      </c>
      <c r="C616" s="2" t="s">
        <v>7</v>
      </c>
      <c r="D616" s="1" t="s">
        <v>103</v>
      </c>
      <c r="E616" s="3" t="s">
        <v>104</v>
      </c>
      <c r="F616" s="24" t="s">
        <v>11</v>
      </c>
      <c r="G616" s="40">
        <f>SUM(G617:G618)</f>
        <v>5372</v>
      </c>
      <c r="H616" s="63"/>
      <c r="I616" s="64"/>
    </row>
    <row r="617" spans="1:9" s="79" customFormat="1" ht="15.75" customHeight="1">
      <c r="A617" s="87"/>
      <c r="B617" s="1" t="s">
        <v>10</v>
      </c>
      <c r="C617" s="2" t="s">
        <v>7</v>
      </c>
      <c r="D617" s="1" t="s">
        <v>103</v>
      </c>
      <c r="E617" s="3" t="s">
        <v>104</v>
      </c>
      <c r="F617" s="35" t="s">
        <v>12</v>
      </c>
      <c r="G617" s="36">
        <v>5372</v>
      </c>
      <c r="H617" s="37"/>
      <c r="I617" s="38"/>
    </row>
    <row r="618" spans="1:9" s="79" customFormat="1" ht="15.75" customHeight="1">
      <c r="A618" s="87"/>
      <c r="B618" s="1" t="s">
        <v>10</v>
      </c>
      <c r="C618" s="2" t="s">
        <v>7</v>
      </c>
      <c r="D618" s="1" t="s">
        <v>103</v>
      </c>
      <c r="E618" s="3" t="s">
        <v>104</v>
      </c>
      <c r="F618" s="35" t="s">
        <v>13</v>
      </c>
      <c r="G618" s="42"/>
      <c r="H618" s="110"/>
      <c r="I618" s="111"/>
    </row>
    <row r="619" spans="1:9" s="79" customFormat="1" ht="15.75" customHeight="1">
      <c r="A619" s="87"/>
      <c r="B619" s="1"/>
      <c r="C619" s="2" t="s">
        <v>7</v>
      </c>
      <c r="D619" s="1" t="s">
        <v>103</v>
      </c>
      <c r="E619" s="3" t="s">
        <v>104</v>
      </c>
      <c r="F619" s="39" t="s">
        <v>14</v>
      </c>
      <c r="G619" s="20">
        <v>498</v>
      </c>
      <c r="H619" s="21"/>
      <c r="I619" s="22"/>
    </row>
    <row r="620" spans="1:9" s="79" customFormat="1" ht="15.75" customHeight="1">
      <c r="A620" s="87">
        <v>3</v>
      </c>
      <c r="B620" s="1" t="s">
        <v>15</v>
      </c>
      <c r="C620" s="2" t="s">
        <v>7</v>
      </c>
      <c r="D620" s="1" t="s">
        <v>103</v>
      </c>
      <c r="E620" s="3" t="s">
        <v>104</v>
      </c>
      <c r="F620" s="39" t="s">
        <v>16</v>
      </c>
      <c r="G620" s="40">
        <f>G621+G622+G623</f>
        <v>1372</v>
      </c>
      <c r="H620" s="63"/>
      <c r="I620" s="64"/>
    </row>
    <row r="621" spans="1:9" s="79" customFormat="1" ht="15.75" customHeight="1">
      <c r="A621" s="87"/>
      <c r="B621" s="1" t="s">
        <v>15</v>
      </c>
      <c r="C621" s="2" t="s">
        <v>7</v>
      </c>
      <c r="D621" s="1" t="s">
        <v>103</v>
      </c>
      <c r="E621" s="3" t="s">
        <v>104</v>
      </c>
      <c r="F621" s="35" t="s">
        <v>12</v>
      </c>
      <c r="G621" s="102">
        <v>1163</v>
      </c>
      <c r="H621" s="110"/>
      <c r="I621" s="111"/>
    </row>
    <row r="622" spans="1:9" s="79" customFormat="1" ht="15.75" customHeight="1">
      <c r="A622" s="87"/>
      <c r="B622" s="1" t="s">
        <v>15</v>
      </c>
      <c r="C622" s="2" t="s">
        <v>7</v>
      </c>
      <c r="D622" s="1" t="s">
        <v>103</v>
      </c>
      <c r="E622" s="3" t="s">
        <v>104</v>
      </c>
      <c r="F622" s="35" t="s">
        <v>13</v>
      </c>
      <c r="G622" s="42"/>
      <c r="H622" s="110"/>
      <c r="I622" s="111"/>
    </row>
    <row r="623" spans="1:9" s="79" customFormat="1" ht="30.75" customHeight="1">
      <c r="A623" s="87"/>
      <c r="B623" s="1" t="s">
        <v>15</v>
      </c>
      <c r="C623" s="2" t="s">
        <v>7</v>
      </c>
      <c r="D623" s="1" t="s">
        <v>103</v>
      </c>
      <c r="E623" s="3" t="s">
        <v>104</v>
      </c>
      <c r="F623" s="43" t="s">
        <v>17</v>
      </c>
      <c r="G623" s="42">
        <v>209</v>
      </c>
      <c r="H623" s="110"/>
      <c r="I623" s="111"/>
    </row>
    <row r="624" spans="1:9" s="79" customFormat="1" ht="29.25" customHeight="1">
      <c r="A624" s="87"/>
      <c r="B624" s="1"/>
      <c r="C624" s="2" t="s">
        <v>7</v>
      </c>
      <c r="D624" s="1" t="s">
        <v>103</v>
      </c>
      <c r="E624" s="3" t="s">
        <v>104</v>
      </c>
      <c r="F624" s="44" t="s">
        <v>18</v>
      </c>
      <c r="G624" s="20">
        <v>65</v>
      </c>
      <c r="H624" s="21"/>
      <c r="I624" s="22"/>
    </row>
    <row r="625" spans="1:9" s="79" customFormat="1" ht="29.25" customHeight="1">
      <c r="A625" s="87"/>
      <c r="B625" s="1"/>
      <c r="C625" s="2" t="s">
        <v>7</v>
      </c>
      <c r="D625" s="1" t="s">
        <v>103</v>
      </c>
      <c r="E625" s="3" t="s">
        <v>104</v>
      </c>
      <c r="F625" s="44" t="s">
        <v>54</v>
      </c>
      <c r="G625" s="20">
        <v>27</v>
      </c>
      <c r="H625" s="21"/>
      <c r="I625" s="22"/>
    </row>
    <row r="626" spans="1:9" s="79" customFormat="1" ht="27" customHeight="1">
      <c r="A626" s="87"/>
      <c r="B626" s="1"/>
      <c r="C626" s="2" t="s">
        <v>7</v>
      </c>
      <c r="D626" s="1" t="s">
        <v>103</v>
      </c>
      <c r="E626" s="3" t="s">
        <v>104</v>
      </c>
      <c r="F626" s="44" t="s">
        <v>19</v>
      </c>
      <c r="G626" s="20">
        <v>3820</v>
      </c>
      <c r="H626" s="63"/>
      <c r="I626" s="64"/>
    </row>
    <row r="627" spans="1:9" s="106" customFormat="1" ht="27.75" customHeight="1">
      <c r="A627" s="87">
        <v>2</v>
      </c>
      <c r="B627" s="2"/>
      <c r="C627" s="2" t="s">
        <v>20</v>
      </c>
      <c r="D627" s="1" t="s">
        <v>103</v>
      </c>
      <c r="E627" s="3" t="s">
        <v>104</v>
      </c>
      <c r="F627" s="48" t="s">
        <v>21</v>
      </c>
      <c r="G627" s="31">
        <f t="shared" ref="G627:I627" si="88">SUM(G628:G630)</f>
        <v>3155</v>
      </c>
      <c r="H627" s="32">
        <f t="shared" si="88"/>
        <v>1652</v>
      </c>
      <c r="I627" s="33">
        <f t="shared" si="88"/>
        <v>0</v>
      </c>
    </row>
    <row r="628" spans="1:9" s="79" customFormat="1" ht="15.75" customHeight="1">
      <c r="A628" s="87"/>
      <c r="B628" s="2"/>
      <c r="C628" s="2" t="s">
        <v>20</v>
      </c>
      <c r="D628" s="1" t="s">
        <v>103</v>
      </c>
      <c r="E628" s="3" t="s">
        <v>104</v>
      </c>
      <c r="F628" s="52" t="s">
        <v>42</v>
      </c>
      <c r="G628" s="90">
        <v>2867</v>
      </c>
      <c r="H628" s="91">
        <v>1579</v>
      </c>
      <c r="I628" s="69"/>
    </row>
    <row r="629" spans="1:9" s="79" customFormat="1" ht="15.75" customHeight="1">
      <c r="A629" s="87"/>
      <c r="B629" s="2"/>
      <c r="C629" s="2" t="s">
        <v>20</v>
      </c>
      <c r="D629" s="1" t="s">
        <v>103</v>
      </c>
      <c r="E629" s="3" t="s">
        <v>104</v>
      </c>
      <c r="F629" s="52" t="s">
        <v>48</v>
      </c>
      <c r="G629" s="90">
        <v>164</v>
      </c>
      <c r="H629" s="91">
        <v>73</v>
      </c>
      <c r="I629" s="69"/>
    </row>
    <row r="630" spans="1:9" s="79" customFormat="1" ht="29.25" customHeight="1">
      <c r="A630" s="87"/>
      <c r="B630" s="2"/>
      <c r="C630" s="2" t="s">
        <v>20</v>
      </c>
      <c r="D630" s="1" t="s">
        <v>103</v>
      </c>
      <c r="E630" s="3" t="s">
        <v>104</v>
      </c>
      <c r="F630" s="50" t="s">
        <v>24</v>
      </c>
      <c r="G630" s="90">
        <v>124</v>
      </c>
      <c r="H630" s="91">
        <v>0</v>
      </c>
      <c r="I630" s="69"/>
    </row>
    <row r="631" spans="1:9" s="92" customFormat="1" ht="17.100000000000001" customHeight="1">
      <c r="A631" s="87">
        <v>2</v>
      </c>
      <c r="B631" s="2"/>
      <c r="C631" s="2" t="s">
        <v>25</v>
      </c>
      <c r="D631" s="1" t="s">
        <v>103</v>
      </c>
      <c r="E631" s="114" t="s">
        <v>104</v>
      </c>
      <c r="F631" s="19" t="s">
        <v>26</v>
      </c>
      <c r="G631" s="20">
        <f t="shared" ref="G631:I631" si="89">SUM(G632:G648)</f>
        <v>22924</v>
      </c>
      <c r="H631" s="21">
        <f t="shared" si="89"/>
        <v>29688</v>
      </c>
      <c r="I631" s="22">
        <f t="shared" si="89"/>
        <v>10592</v>
      </c>
    </row>
    <row r="632" spans="1:9" s="79" customFormat="1" ht="15.75" customHeight="1">
      <c r="A632" s="87"/>
      <c r="B632" s="2"/>
      <c r="C632" s="2" t="s">
        <v>25</v>
      </c>
      <c r="D632" s="1" t="s">
        <v>103</v>
      </c>
      <c r="E632" s="56" t="s">
        <v>104</v>
      </c>
      <c r="F632" s="52" t="s">
        <v>43</v>
      </c>
      <c r="G632" s="28">
        <v>360</v>
      </c>
      <c r="H632" s="29">
        <v>332</v>
      </c>
      <c r="I632" s="30">
        <v>60</v>
      </c>
    </row>
    <row r="633" spans="1:9" s="79" customFormat="1" ht="15.75" customHeight="1">
      <c r="A633" s="87"/>
      <c r="B633" s="2"/>
      <c r="C633" s="2" t="s">
        <v>25</v>
      </c>
      <c r="D633" s="1" t="s">
        <v>103</v>
      </c>
      <c r="E633" s="56" t="s">
        <v>104</v>
      </c>
      <c r="F633" s="52" t="s">
        <v>55</v>
      </c>
      <c r="G633" s="28">
        <v>440</v>
      </c>
      <c r="H633" s="29">
        <v>112</v>
      </c>
      <c r="I633" s="30">
        <v>20</v>
      </c>
    </row>
    <row r="634" spans="1:9" s="79" customFormat="1" ht="15.75" customHeight="1">
      <c r="A634" s="87"/>
      <c r="B634" s="2"/>
      <c r="C634" s="2" t="s">
        <v>25</v>
      </c>
      <c r="D634" s="1" t="s">
        <v>103</v>
      </c>
      <c r="E634" s="56" t="s">
        <v>104</v>
      </c>
      <c r="F634" s="52" t="s">
        <v>49</v>
      </c>
      <c r="G634" s="28">
        <v>1000</v>
      </c>
      <c r="H634" s="29">
        <v>672</v>
      </c>
      <c r="I634" s="30">
        <v>120</v>
      </c>
    </row>
    <row r="635" spans="1:9" s="79" customFormat="1" ht="15.75" customHeight="1">
      <c r="A635" s="87"/>
      <c r="B635" s="2"/>
      <c r="C635" s="2" t="s">
        <v>25</v>
      </c>
      <c r="D635" s="1" t="s">
        <v>103</v>
      </c>
      <c r="E635" s="56" t="s">
        <v>104</v>
      </c>
      <c r="F635" s="52" t="s">
        <v>50</v>
      </c>
      <c r="G635" s="28">
        <v>200</v>
      </c>
      <c r="H635" s="29">
        <v>276</v>
      </c>
      <c r="I635" s="30">
        <v>120</v>
      </c>
    </row>
    <row r="636" spans="1:9" s="79" customFormat="1" ht="15.75" customHeight="1">
      <c r="A636" s="87"/>
      <c r="B636" s="2"/>
      <c r="C636" s="2" t="s">
        <v>25</v>
      </c>
      <c r="D636" s="1" t="s">
        <v>103</v>
      </c>
      <c r="E636" s="56" t="s">
        <v>104</v>
      </c>
      <c r="F636" s="52" t="s">
        <v>51</v>
      </c>
      <c r="G636" s="28">
        <v>60</v>
      </c>
      <c r="H636" s="29">
        <v>132</v>
      </c>
      <c r="I636" s="30">
        <v>60</v>
      </c>
    </row>
    <row r="637" spans="1:9" s="79" customFormat="1" ht="15.75" customHeight="1">
      <c r="A637" s="87"/>
      <c r="B637" s="2"/>
      <c r="C637" s="2" t="s">
        <v>25</v>
      </c>
      <c r="D637" s="1" t="s">
        <v>103</v>
      </c>
      <c r="E637" s="56" t="s">
        <v>104</v>
      </c>
      <c r="F637" s="52" t="s">
        <v>27</v>
      </c>
      <c r="G637" s="28">
        <v>2180</v>
      </c>
      <c r="H637" s="29">
        <v>1712</v>
      </c>
      <c r="I637" s="30">
        <v>950</v>
      </c>
    </row>
    <row r="638" spans="1:9" s="79" customFormat="1" ht="15.75" customHeight="1">
      <c r="A638" s="87"/>
      <c r="B638" s="2"/>
      <c r="C638" s="2" t="s">
        <v>25</v>
      </c>
      <c r="D638" s="1" t="s">
        <v>103</v>
      </c>
      <c r="E638" s="56" t="s">
        <v>104</v>
      </c>
      <c r="F638" s="50" t="s">
        <v>28</v>
      </c>
      <c r="G638" s="28">
        <v>840</v>
      </c>
      <c r="H638" s="29">
        <v>272</v>
      </c>
      <c r="I638" s="30">
        <v>20</v>
      </c>
    </row>
    <row r="639" spans="1:9" s="79" customFormat="1" ht="15.75" customHeight="1">
      <c r="A639" s="87"/>
      <c r="B639" s="2"/>
      <c r="C639" s="2" t="s">
        <v>25</v>
      </c>
      <c r="D639" s="1" t="s">
        <v>103</v>
      </c>
      <c r="E639" s="56" t="s">
        <v>104</v>
      </c>
      <c r="F639" s="52" t="s">
        <v>44</v>
      </c>
      <c r="G639" s="28">
        <v>1720</v>
      </c>
      <c r="H639" s="29">
        <v>276</v>
      </c>
      <c r="I639" s="30">
        <v>60</v>
      </c>
    </row>
    <row r="640" spans="1:9" s="79" customFormat="1" ht="15.75" customHeight="1">
      <c r="A640" s="87"/>
      <c r="B640" s="2"/>
      <c r="C640" s="2" t="s">
        <v>25</v>
      </c>
      <c r="D640" s="1" t="s">
        <v>103</v>
      </c>
      <c r="E640" s="56" t="s">
        <v>104</v>
      </c>
      <c r="F640" s="52" t="s">
        <v>56</v>
      </c>
      <c r="G640" s="28">
        <v>1320</v>
      </c>
      <c r="H640" s="29">
        <v>132</v>
      </c>
      <c r="I640" s="30">
        <v>20</v>
      </c>
    </row>
    <row r="641" spans="1:9" s="79" customFormat="1" ht="15.75" customHeight="1">
      <c r="A641" s="87"/>
      <c r="B641" s="2"/>
      <c r="C641" s="2" t="s">
        <v>25</v>
      </c>
      <c r="D641" s="1" t="s">
        <v>103</v>
      </c>
      <c r="E641" s="56" t="s">
        <v>104</v>
      </c>
      <c r="F641" s="52" t="s">
        <v>30</v>
      </c>
      <c r="G641" s="28">
        <v>2280</v>
      </c>
      <c r="H641" s="29">
        <v>752</v>
      </c>
      <c r="I641" s="30">
        <v>144</v>
      </c>
    </row>
    <row r="642" spans="1:9" s="79" customFormat="1" ht="15.75" customHeight="1">
      <c r="A642" s="87"/>
      <c r="B642" s="2"/>
      <c r="C642" s="2" t="s">
        <v>25</v>
      </c>
      <c r="D642" s="1" t="s">
        <v>103</v>
      </c>
      <c r="E642" s="56" t="s">
        <v>104</v>
      </c>
      <c r="F642" s="52" t="s">
        <v>31</v>
      </c>
      <c r="G642" s="28">
        <v>760</v>
      </c>
      <c r="H642" s="29">
        <v>272</v>
      </c>
      <c r="I642" s="30">
        <v>12</v>
      </c>
    </row>
    <row r="643" spans="1:9" s="79" customFormat="1" ht="15.75" customHeight="1">
      <c r="A643" s="87"/>
      <c r="B643" s="2"/>
      <c r="C643" s="2" t="s">
        <v>25</v>
      </c>
      <c r="D643" s="1" t="s">
        <v>103</v>
      </c>
      <c r="E643" s="56" t="s">
        <v>104</v>
      </c>
      <c r="F643" s="52" t="s">
        <v>32</v>
      </c>
      <c r="G643" s="28">
        <v>4228</v>
      </c>
      <c r="H643" s="29">
        <v>8236</v>
      </c>
      <c r="I643" s="30">
        <v>3192</v>
      </c>
    </row>
    <row r="644" spans="1:9" s="79" customFormat="1" ht="15.75" customHeight="1">
      <c r="A644" s="87"/>
      <c r="B644" s="2"/>
      <c r="C644" s="2" t="s">
        <v>25</v>
      </c>
      <c r="D644" s="1" t="s">
        <v>103</v>
      </c>
      <c r="E644" s="56" t="s">
        <v>104</v>
      </c>
      <c r="F644" s="52" t="s">
        <v>33</v>
      </c>
      <c r="G644" s="28">
        <f>5505+76-7</f>
        <v>5574</v>
      </c>
      <c r="H644" s="29">
        <v>10600</v>
      </c>
      <c r="I644" s="30">
        <v>3966</v>
      </c>
    </row>
    <row r="645" spans="1:9" s="79" customFormat="1" ht="15.75" customHeight="1">
      <c r="A645" s="87"/>
      <c r="B645" s="2"/>
      <c r="C645" s="2" t="s">
        <v>25</v>
      </c>
      <c r="D645" s="1" t="s">
        <v>103</v>
      </c>
      <c r="E645" s="56" t="s">
        <v>104</v>
      </c>
      <c r="F645" s="52" t="s">
        <v>34</v>
      </c>
      <c r="G645" s="28">
        <v>360</v>
      </c>
      <c r="H645" s="29">
        <v>1332</v>
      </c>
      <c r="I645" s="30">
        <v>388</v>
      </c>
    </row>
    <row r="646" spans="1:9" s="79" customFormat="1" ht="15.75" customHeight="1">
      <c r="A646" s="87"/>
      <c r="B646" s="2"/>
      <c r="C646" s="2" t="s">
        <v>25</v>
      </c>
      <c r="D646" s="1" t="s">
        <v>103</v>
      </c>
      <c r="E646" s="56" t="s">
        <v>104</v>
      </c>
      <c r="F646" s="52" t="s">
        <v>35</v>
      </c>
      <c r="G646" s="28">
        <v>60</v>
      </c>
      <c r="H646" s="29">
        <v>312</v>
      </c>
      <c r="I646" s="30">
        <v>60</v>
      </c>
    </row>
    <row r="647" spans="1:9" s="79" customFormat="1" ht="15.75" customHeight="1">
      <c r="A647" s="87"/>
      <c r="B647" s="2"/>
      <c r="C647" s="2" t="s">
        <v>25</v>
      </c>
      <c r="D647" s="1" t="s">
        <v>103</v>
      </c>
      <c r="E647" s="56" t="s">
        <v>104</v>
      </c>
      <c r="F647" s="52" t="s">
        <v>68</v>
      </c>
      <c r="G647" s="28">
        <v>100</v>
      </c>
      <c r="H647" s="29">
        <v>272</v>
      </c>
      <c r="I647" s="30"/>
    </row>
    <row r="648" spans="1:9" s="79" customFormat="1" ht="15.75" customHeight="1">
      <c r="A648" s="87"/>
      <c r="B648" s="2"/>
      <c r="C648" s="2" t="s">
        <v>25</v>
      </c>
      <c r="D648" s="1" t="s">
        <v>103</v>
      </c>
      <c r="E648" s="56" t="s">
        <v>104</v>
      </c>
      <c r="F648" s="52" t="s">
        <v>36</v>
      </c>
      <c r="G648" s="28">
        <v>1442</v>
      </c>
      <c r="H648" s="29">
        <v>3996</v>
      </c>
      <c r="I648" s="30">
        <v>1400</v>
      </c>
    </row>
    <row r="649" spans="1:9" s="3" customFormat="1" ht="28.5" customHeight="1">
      <c r="A649" s="87">
        <v>1</v>
      </c>
      <c r="B649" s="2"/>
      <c r="C649" s="2"/>
      <c r="D649" s="1" t="s">
        <v>105</v>
      </c>
      <c r="E649" s="3" t="s">
        <v>106</v>
      </c>
      <c r="F649" s="14" t="s">
        <v>105</v>
      </c>
      <c r="G649" s="15">
        <f t="shared" ref="G649:I649" si="90">G650+G666+G662</f>
        <v>12107</v>
      </c>
      <c r="H649" s="16">
        <f t="shared" si="90"/>
        <v>9943</v>
      </c>
      <c r="I649" s="17">
        <f t="shared" si="90"/>
        <v>3357</v>
      </c>
    </row>
    <row r="650" spans="1:9" s="92" customFormat="1" ht="17.100000000000001" customHeight="1">
      <c r="A650" s="87">
        <v>2</v>
      </c>
      <c r="B650" s="1"/>
      <c r="C650" s="2" t="s">
        <v>7</v>
      </c>
      <c r="D650" s="1" t="s">
        <v>105</v>
      </c>
      <c r="E650" s="3" t="s">
        <v>106</v>
      </c>
      <c r="F650" s="19" t="s">
        <v>8</v>
      </c>
      <c r="G650" s="20">
        <f>G651+G652+G655+G656+G660+G661</f>
        <v>3837</v>
      </c>
      <c r="H650" s="21">
        <f t="shared" ref="H650:I650" si="91">H651+H652+H655+H656+H660+H661</f>
        <v>0</v>
      </c>
      <c r="I650" s="22">
        <f t="shared" si="91"/>
        <v>0</v>
      </c>
    </row>
    <row r="651" spans="1:9" s="92" customFormat="1" ht="17.100000000000001" customHeight="1">
      <c r="A651" s="87"/>
      <c r="B651" s="1"/>
      <c r="C651" s="2" t="s">
        <v>7</v>
      </c>
      <c r="D651" s="1" t="s">
        <v>105</v>
      </c>
      <c r="E651" s="3" t="s">
        <v>106</v>
      </c>
      <c r="F651" s="24" t="s">
        <v>9</v>
      </c>
      <c r="G651" s="97">
        <v>531</v>
      </c>
      <c r="H651" s="29"/>
      <c r="I651" s="30"/>
    </row>
    <row r="652" spans="1:9" s="79" customFormat="1" ht="15.75" customHeight="1">
      <c r="A652" s="87">
        <v>3</v>
      </c>
      <c r="B652" s="1" t="s">
        <v>10</v>
      </c>
      <c r="C652" s="2" t="s">
        <v>7</v>
      </c>
      <c r="D652" s="1" t="s">
        <v>105</v>
      </c>
      <c r="E652" s="3" t="s">
        <v>106</v>
      </c>
      <c r="F652" s="24" t="s">
        <v>11</v>
      </c>
      <c r="G652" s="40">
        <f>G653+G654</f>
        <v>1676</v>
      </c>
      <c r="H652" s="63"/>
      <c r="I652" s="64"/>
    </row>
    <row r="653" spans="1:9" s="79" customFormat="1" ht="15.75" customHeight="1">
      <c r="A653" s="87"/>
      <c r="B653" s="1" t="s">
        <v>10</v>
      </c>
      <c r="C653" s="2" t="s">
        <v>7</v>
      </c>
      <c r="D653" s="1" t="s">
        <v>105</v>
      </c>
      <c r="E653" s="3" t="s">
        <v>106</v>
      </c>
      <c r="F653" s="35" t="s">
        <v>12</v>
      </c>
      <c r="G653" s="36">
        <v>1650</v>
      </c>
      <c r="H653" s="37"/>
      <c r="I653" s="38"/>
    </row>
    <row r="654" spans="1:9" s="79" customFormat="1" ht="15.75" customHeight="1">
      <c r="A654" s="87"/>
      <c r="B654" s="1" t="s">
        <v>10</v>
      </c>
      <c r="C654" s="2" t="s">
        <v>7</v>
      </c>
      <c r="D654" s="1" t="s">
        <v>105</v>
      </c>
      <c r="E654" s="3" t="s">
        <v>106</v>
      </c>
      <c r="F654" s="35" t="s">
        <v>13</v>
      </c>
      <c r="G654" s="36">
        <v>26</v>
      </c>
      <c r="H654" s="37"/>
      <c r="I654" s="38"/>
    </row>
    <row r="655" spans="1:9" s="79" customFormat="1" ht="15.75" customHeight="1">
      <c r="A655" s="87"/>
      <c r="B655" s="1"/>
      <c r="C655" s="2" t="s">
        <v>7</v>
      </c>
      <c r="D655" s="1" t="s">
        <v>105</v>
      </c>
      <c r="E655" s="3" t="s">
        <v>106</v>
      </c>
      <c r="F655" s="39" t="s">
        <v>14</v>
      </c>
      <c r="G655" s="45">
        <v>155</v>
      </c>
      <c r="H655" s="46"/>
      <c r="I655" s="47"/>
    </row>
    <row r="656" spans="1:9" s="79" customFormat="1" ht="15.75" customHeight="1">
      <c r="A656" s="87">
        <v>3</v>
      </c>
      <c r="B656" s="1" t="s">
        <v>15</v>
      </c>
      <c r="C656" s="2" t="s">
        <v>7</v>
      </c>
      <c r="D656" s="1" t="s">
        <v>105</v>
      </c>
      <c r="E656" s="3" t="s">
        <v>106</v>
      </c>
      <c r="F656" s="39" t="s">
        <v>16</v>
      </c>
      <c r="G656" s="40">
        <f>SUM(G657:G659)</f>
        <v>450</v>
      </c>
      <c r="H656" s="63"/>
      <c r="I656" s="64"/>
    </row>
    <row r="657" spans="1:9" s="79" customFormat="1" ht="15.75" customHeight="1">
      <c r="A657" s="87"/>
      <c r="B657" s="1" t="s">
        <v>15</v>
      </c>
      <c r="C657" s="2" t="s">
        <v>7</v>
      </c>
      <c r="D657" s="1" t="s">
        <v>105</v>
      </c>
      <c r="E657" s="3" t="s">
        <v>106</v>
      </c>
      <c r="F657" s="35" t="s">
        <v>12</v>
      </c>
      <c r="G657" s="105">
        <v>450</v>
      </c>
      <c r="H657" s="110"/>
      <c r="I657" s="111"/>
    </row>
    <row r="658" spans="1:9" s="79" customFormat="1" ht="15.75" customHeight="1">
      <c r="A658" s="87"/>
      <c r="B658" s="1" t="s">
        <v>15</v>
      </c>
      <c r="C658" s="2" t="s">
        <v>7</v>
      </c>
      <c r="D658" s="1" t="s">
        <v>105</v>
      </c>
      <c r="E658" s="3" t="s">
        <v>106</v>
      </c>
      <c r="F658" s="35" t="s">
        <v>13</v>
      </c>
      <c r="G658" s="42"/>
      <c r="H658" s="110"/>
      <c r="I658" s="111"/>
    </row>
    <row r="659" spans="1:9" s="79" customFormat="1" ht="30" customHeight="1">
      <c r="A659" s="87"/>
      <c r="B659" s="1" t="s">
        <v>15</v>
      </c>
      <c r="C659" s="2" t="s">
        <v>7</v>
      </c>
      <c r="D659" s="1" t="s">
        <v>105</v>
      </c>
      <c r="E659" s="3" t="s">
        <v>106</v>
      </c>
      <c r="F659" s="43" t="s">
        <v>17</v>
      </c>
      <c r="G659" s="42"/>
      <c r="H659" s="110"/>
      <c r="I659" s="111"/>
    </row>
    <row r="660" spans="1:9" s="79" customFormat="1" ht="29.25" customHeight="1">
      <c r="A660" s="87"/>
      <c r="B660" s="1"/>
      <c r="C660" s="2" t="s">
        <v>7</v>
      </c>
      <c r="D660" s="1" t="s">
        <v>105</v>
      </c>
      <c r="E660" s="3" t="s">
        <v>106</v>
      </c>
      <c r="F660" s="44" t="s">
        <v>18</v>
      </c>
      <c r="G660" s="20">
        <v>55</v>
      </c>
      <c r="H660" s="21"/>
      <c r="I660" s="22"/>
    </row>
    <row r="661" spans="1:9" s="79" customFormat="1" ht="27" customHeight="1">
      <c r="A661" s="87"/>
      <c r="B661" s="1"/>
      <c r="C661" s="2" t="s">
        <v>7</v>
      </c>
      <c r="D661" s="1" t="s">
        <v>105</v>
      </c>
      <c r="E661" s="3" t="s">
        <v>106</v>
      </c>
      <c r="F661" s="44" t="s">
        <v>19</v>
      </c>
      <c r="G661" s="115">
        <v>970</v>
      </c>
      <c r="H661" s="46"/>
      <c r="I661" s="47"/>
    </row>
    <row r="662" spans="1:9" s="106" customFormat="1" ht="27.75" customHeight="1">
      <c r="A662" s="87">
        <v>2</v>
      </c>
      <c r="B662" s="2"/>
      <c r="C662" s="2" t="s">
        <v>20</v>
      </c>
      <c r="D662" s="1" t="s">
        <v>105</v>
      </c>
      <c r="E662" s="3" t="s">
        <v>106</v>
      </c>
      <c r="F662" s="48" t="s">
        <v>21</v>
      </c>
      <c r="G662" s="31">
        <f t="shared" ref="G662:I662" si="92">SUM(G663:G665)</f>
        <v>1005</v>
      </c>
      <c r="H662" s="32">
        <f t="shared" si="92"/>
        <v>535</v>
      </c>
      <c r="I662" s="33">
        <f t="shared" si="92"/>
        <v>0</v>
      </c>
    </row>
    <row r="663" spans="1:9" s="79" customFormat="1" ht="15.75" customHeight="1">
      <c r="A663" s="87"/>
      <c r="B663" s="2"/>
      <c r="C663" s="2" t="s">
        <v>20</v>
      </c>
      <c r="D663" s="1" t="s">
        <v>105</v>
      </c>
      <c r="E663" s="3" t="s">
        <v>106</v>
      </c>
      <c r="F663" s="52" t="s">
        <v>22</v>
      </c>
      <c r="G663" s="90">
        <v>935</v>
      </c>
      <c r="H663" s="91">
        <v>515</v>
      </c>
      <c r="I663" s="69"/>
    </row>
    <row r="664" spans="1:9" s="79" customFormat="1" ht="15.75" customHeight="1">
      <c r="A664" s="87"/>
      <c r="B664" s="2"/>
      <c r="C664" s="2" t="s">
        <v>20</v>
      </c>
      <c r="D664" s="1" t="s">
        <v>105</v>
      </c>
      <c r="E664" s="3" t="s">
        <v>106</v>
      </c>
      <c r="F664" s="52" t="s">
        <v>48</v>
      </c>
      <c r="G664" s="90">
        <v>44</v>
      </c>
      <c r="H664" s="91">
        <v>20</v>
      </c>
      <c r="I664" s="69"/>
    </row>
    <row r="665" spans="1:9" s="79" customFormat="1" ht="30.75" customHeight="1">
      <c r="A665" s="87"/>
      <c r="B665" s="2"/>
      <c r="C665" s="2" t="s">
        <v>20</v>
      </c>
      <c r="D665" s="1" t="s">
        <v>105</v>
      </c>
      <c r="E665" s="3" t="s">
        <v>106</v>
      </c>
      <c r="F665" s="50" t="s">
        <v>24</v>
      </c>
      <c r="G665" s="90">
        <v>26</v>
      </c>
      <c r="H665" s="91">
        <v>0</v>
      </c>
      <c r="I665" s="69"/>
    </row>
    <row r="666" spans="1:9" s="92" customFormat="1" ht="16.5" customHeight="1">
      <c r="A666" s="87">
        <v>2</v>
      </c>
      <c r="B666" s="2"/>
      <c r="C666" s="2" t="s">
        <v>25</v>
      </c>
      <c r="D666" s="1" t="s">
        <v>105</v>
      </c>
      <c r="E666" s="53" t="s">
        <v>106</v>
      </c>
      <c r="F666" s="19" t="s">
        <v>26</v>
      </c>
      <c r="G666" s="20">
        <f t="shared" ref="G666:I666" si="93">SUM(G667:G671)</f>
        <v>7265</v>
      </c>
      <c r="H666" s="21">
        <f t="shared" si="93"/>
        <v>9408</v>
      </c>
      <c r="I666" s="22">
        <f t="shared" si="93"/>
        <v>3357</v>
      </c>
    </row>
    <row r="667" spans="1:9" s="79" customFormat="1" ht="15.75" customHeight="1">
      <c r="A667" s="87"/>
      <c r="B667" s="2"/>
      <c r="C667" s="2" t="s">
        <v>25</v>
      </c>
      <c r="D667" s="1" t="s">
        <v>105</v>
      </c>
      <c r="E667" s="56" t="s">
        <v>106</v>
      </c>
      <c r="F667" s="52" t="s">
        <v>27</v>
      </c>
      <c r="G667" s="28">
        <v>363</v>
      </c>
      <c r="H667" s="29">
        <v>564</v>
      </c>
      <c r="I667" s="30"/>
    </row>
    <row r="668" spans="1:9" s="79" customFormat="1" ht="15.75" customHeight="1">
      <c r="A668" s="87"/>
      <c r="B668" s="2"/>
      <c r="C668" s="2" t="s">
        <v>25</v>
      </c>
      <c r="D668" s="1" t="s">
        <v>105</v>
      </c>
      <c r="E668" s="56" t="s">
        <v>106</v>
      </c>
      <c r="F668" s="52" t="s">
        <v>28</v>
      </c>
      <c r="G668" s="28">
        <v>72</v>
      </c>
      <c r="H668" s="29">
        <v>94</v>
      </c>
      <c r="I668" s="30"/>
    </row>
    <row r="669" spans="1:9" s="79" customFormat="1" ht="15.75" customHeight="1">
      <c r="A669" s="87"/>
      <c r="B669" s="2"/>
      <c r="C669" s="2" t="s">
        <v>25</v>
      </c>
      <c r="D669" s="1" t="s">
        <v>105</v>
      </c>
      <c r="E669" s="56" t="s">
        <v>106</v>
      </c>
      <c r="F669" s="76" t="s">
        <v>32</v>
      </c>
      <c r="G669" s="28">
        <v>2679</v>
      </c>
      <c r="H669" s="29">
        <v>3293</v>
      </c>
      <c r="I669" s="30">
        <v>672</v>
      </c>
    </row>
    <row r="670" spans="1:9" s="79" customFormat="1" ht="15.75" customHeight="1">
      <c r="A670" s="87"/>
      <c r="B670" s="2"/>
      <c r="C670" s="2" t="s">
        <v>25</v>
      </c>
      <c r="D670" s="1" t="s">
        <v>105</v>
      </c>
      <c r="E670" s="56" t="s">
        <v>106</v>
      </c>
      <c r="F670" s="52" t="s">
        <v>33</v>
      </c>
      <c r="G670" s="28">
        <f>3694+24-2</f>
        <v>3716</v>
      </c>
      <c r="H670" s="29">
        <v>4704</v>
      </c>
      <c r="I670" s="30">
        <v>2685</v>
      </c>
    </row>
    <row r="671" spans="1:9" s="79" customFormat="1" ht="15.75" customHeight="1">
      <c r="A671" s="87"/>
      <c r="B671" s="2"/>
      <c r="C671" s="2" t="s">
        <v>25</v>
      </c>
      <c r="D671" s="1" t="s">
        <v>105</v>
      </c>
      <c r="E671" s="56" t="s">
        <v>106</v>
      </c>
      <c r="F671" s="52" t="s">
        <v>36</v>
      </c>
      <c r="G671" s="28">
        <v>435</v>
      </c>
      <c r="H671" s="29">
        <v>753</v>
      </c>
      <c r="I671" s="30"/>
    </row>
    <row r="672" spans="1:9" s="3" customFormat="1" ht="28.5" customHeight="1">
      <c r="A672" s="87">
        <v>1</v>
      </c>
      <c r="B672" s="2"/>
      <c r="C672" s="2"/>
      <c r="D672" s="1" t="s">
        <v>107</v>
      </c>
      <c r="E672" s="3" t="s">
        <v>108</v>
      </c>
      <c r="F672" s="14" t="s">
        <v>107</v>
      </c>
      <c r="G672" s="15">
        <f t="shared" ref="G672:I672" si="94">G685+G673+G689</f>
        <v>26808</v>
      </c>
      <c r="H672" s="16">
        <f t="shared" si="94"/>
        <v>21694</v>
      </c>
      <c r="I672" s="17">
        <f t="shared" si="94"/>
        <v>7321</v>
      </c>
    </row>
    <row r="673" spans="1:9" s="106" customFormat="1" ht="17.100000000000001" customHeight="1">
      <c r="A673" s="87">
        <v>2</v>
      </c>
      <c r="B673" s="1"/>
      <c r="C673" s="2" t="s">
        <v>7</v>
      </c>
      <c r="D673" s="1" t="s">
        <v>107</v>
      </c>
      <c r="E673" s="3" t="s">
        <v>108</v>
      </c>
      <c r="F673" s="19" t="s">
        <v>8</v>
      </c>
      <c r="G673" s="20">
        <f>G674+G675+G678+G679+G683+G684</f>
        <v>8787</v>
      </c>
      <c r="H673" s="21">
        <f t="shared" ref="H673:I673" si="95">H674+H675+H678+H679+H683+H684</f>
        <v>0</v>
      </c>
      <c r="I673" s="22">
        <f t="shared" si="95"/>
        <v>0</v>
      </c>
    </row>
    <row r="674" spans="1:9" s="92" customFormat="1" ht="17.100000000000001" customHeight="1">
      <c r="A674" s="87"/>
      <c r="B674" s="1"/>
      <c r="C674" s="2" t="s">
        <v>7</v>
      </c>
      <c r="D674" s="1" t="s">
        <v>107</v>
      </c>
      <c r="E674" s="3" t="s">
        <v>108</v>
      </c>
      <c r="F674" s="24" t="s">
        <v>9</v>
      </c>
      <c r="G674" s="97">
        <v>1157</v>
      </c>
      <c r="H674" s="29"/>
      <c r="I674" s="30"/>
    </row>
    <row r="675" spans="1:9" s="109" customFormat="1" ht="15.75" customHeight="1">
      <c r="A675" s="87">
        <v>3</v>
      </c>
      <c r="B675" s="1" t="s">
        <v>10</v>
      </c>
      <c r="C675" s="2" t="s">
        <v>7</v>
      </c>
      <c r="D675" s="1" t="s">
        <v>107</v>
      </c>
      <c r="E675" s="3" t="s">
        <v>108</v>
      </c>
      <c r="F675" s="24" t="s">
        <v>11</v>
      </c>
      <c r="G675" s="40">
        <f>SUM(G676:G677)</f>
        <v>3731</v>
      </c>
      <c r="H675" s="63"/>
      <c r="I675" s="64"/>
    </row>
    <row r="676" spans="1:9" s="79" customFormat="1" ht="15.75" customHeight="1">
      <c r="A676" s="87"/>
      <c r="B676" s="1" t="s">
        <v>10</v>
      </c>
      <c r="C676" s="2" t="s">
        <v>7</v>
      </c>
      <c r="D676" s="1" t="s">
        <v>107</v>
      </c>
      <c r="E676" s="3" t="s">
        <v>108</v>
      </c>
      <c r="F676" s="35" t="s">
        <v>12</v>
      </c>
      <c r="G676" s="36">
        <v>3731</v>
      </c>
      <c r="H676" s="37"/>
      <c r="I676" s="38"/>
    </row>
    <row r="677" spans="1:9" s="79" customFormat="1" ht="15.75" customHeight="1">
      <c r="A677" s="87"/>
      <c r="B677" s="1" t="s">
        <v>10</v>
      </c>
      <c r="C677" s="2" t="s">
        <v>7</v>
      </c>
      <c r="D677" s="1" t="s">
        <v>107</v>
      </c>
      <c r="E677" s="3" t="s">
        <v>108</v>
      </c>
      <c r="F677" s="35" t="s">
        <v>13</v>
      </c>
      <c r="G677" s="42"/>
      <c r="H677" s="110"/>
      <c r="I677" s="111"/>
    </row>
    <row r="678" spans="1:9" s="109" customFormat="1" ht="15.75" customHeight="1">
      <c r="A678" s="87"/>
      <c r="B678" s="1"/>
      <c r="C678" s="2" t="s">
        <v>7</v>
      </c>
      <c r="D678" s="1" t="s">
        <v>107</v>
      </c>
      <c r="E678" s="3" t="s">
        <v>108</v>
      </c>
      <c r="F678" s="39" t="s">
        <v>14</v>
      </c>
      <c r="G678" s="45">
        <v>346</v>
      </c>
      <c r="H678" s="46"/>
      <c r="I678" s="47"/>
    </row>
    <row r="679" spans="1:9" s="109" customFormat="1" ht="15.75" customHeight="1">
      <c r="A679" s="87">
        <v>3</v>
      </c>
      <c r="B679" s="1" t="s">
        <v>15</v>
      </c>
      <c r="C679" s="2" t="s">
        <v>7</v>
      </c>
      <c r="D679" s="1" t="s">
        <v>107</v>
      </c>
      <c r="E679" s="3" t="s">
        <v>108</v>
      </c>
      <c r="F679" s="39" t="s">
        <v>16</v>
      </c>
      <c r="G679" s="40">
        <f>G680+G681+G682</f>
        <v>948</v>
      </c>
      <c r="H679" s="63"/>
      <c r="I679" s="64"/>
    </row>
    <row r="680" spans="1:9" s="79" customFormat="1" ht="15.75" customHeight="1">
      <c r="A680" s="87"/>
      <c r="B680" s="1" t="s">
        <v>15</v>
      </c>
      <c r="C680" s="2" t="s">
        <v>7</v>
      </c>
      <c r="D680" s="1" t="s">
        <v>107</v>
      </c>
      <c r="E680" s="3" t="s">
        <v>108</v>
      </c>
      <c r="F680" s="35" t="s">
        <v>12</v>
      </c>
      <c r="G680" s="42">
        <v>807</v>
      </c>
      <c r="H680" s="110"/>
      <c r="I680" s="111"/>
    </row>
    <row r="681" spans="1:9" s="79" customFormat="1" ht="15.75" customHeight="1">
      <c r="A681" s="87"/>
      <c r="B681" s="1" t="s">
        <v>15</v>
      </c>
      <c r="C681" s="2" t="s">
        <v>7</v>
      </c>
      <c r="D681" s="1" t="s">
        <v>107</v>
      </c>
      <c r="E681" s="3" t="s">
        <v>108</v>
      </c>
      <c r="F681" s="35" t="s">
        <v>13</v>
      </c>
      <c r="G681" s="42"/>
      <c r="H681" s="110"/>
      <c r="I681" s="111"/>
    </row>
    <row r="682" spans="1:9" s="79" customFormat="1" ht="23.25" customHeight="1">
      <c r="A682" s="87"/>
      <c r="B682" s="1" t="s">
        <v>15</v>
      </c>
      <c r="C682" s="2" t="s">
        <v>7</v>
      </c>
      <c r="D682" s="1" t="s">
        <v>107</v>
      </c>
      <c r="E682" s="3" t="s">
        <v>108</v>
      </c>
      <c r="F682" s="43" t="s">
        <v>17</v>
      </c>
      <c r="G682" s="42">
        <v>141</v>
      </c>
      <c r="H682" s="110"/>
      <c r="I682" s="111"/>
    </row>
    <row r="683" spans="1:9" s="109" customFormat="1" ht="29.25" customHeight="1">
      <c r="A683" s="87"/>
      <c r="B683" s="1"/>
      <c r="C683" s="2" t="s">
        <v>7</v>
      </c>
      <c r="D683" s="1" t="s">
        <v>107</v>
      </c>
      <c r="E683" s="3" t="s">
        <v>108</v>
      </c>
      <c r="F683" s="44" t="s">
        <v>18</v>
      </c>
      <c r="G683" s="65">
        <v>45</v>
      </c>
      <c r="H683" s="66"/>
      <c r="I683" s="67"/>
    </row>
    <row r="684" spans="1:9" s="109" customFormat="1" ht="27" customHeight="1">
      <c r="A684" s="87"/>
      <c r="B684" s="1"/>
      <c r="C684" s="2" t="s">
        <v>7</v>
      </c>
      <c r="D684" s="1" t="s">
        <v>107</v>
      </c>
      <c r="E684" s="3" t="s">
        <v>108</v>
      </c>
      <c r="F684" s="44" t="s">
        <v>19</v>
      </c>
      <c r="G684" s="20">
        <v>2560</v>
      </c>
      <c r="H684" s="63"/>
      <c r="I684" s="64"/>
    </row>
    <row r="685" spans="1:9" s="109" customFormat="1" ht="18.75" customHeight="1">
      <c r="A685" s="87">
        <v>2</v>
      </c>
      <c r="B685" s="2"/>
      <c r="C685" s="2" t="s">
        <v>40</v>
      </c>
      <c r="D685" s="1" t="s">
        <v>107</v>
      </c>
      <c r="E685" s="3" t="s">
        <v>108</v>
      </c>
      <c r="F685" s="19" t="s">
        <v>41</v>
      </c>
      <c r="G685" s="15">
        <f t="shared" ref="G685:I685" si="96">SUM(G686:G688)</f>
        <v>2177</v>
      </c>
      <c r="H685" s="16">
        <f t="shared" si="96"/>
        <v>1176</v>
      </c>
      <c r="I685" s="17">
        <f t="shared" si="96"/>
        <v>0</v>
      </c>
    </row>
    <row r="686" spans="1:9" s="109" customFormat="1" ht="15.75" customHeight="1">
      <c r="A686" s="87"/>
      <c r="B686" s="2"/>
      <c r="C686" s="2" t="s">
        <v>40</v>
      </c>
      <c r="D686" s="1" t="s">
        <v>107</v>
      </c>
      <c r="E686" s="3" t="s">
        <v>108</v>
      </c>
      <c r="F686" s="52" t="s">
        <v>42</v>
      </c>
      <c r="G686" s="90">
        <v>2047</v>
      </c>
      <c r="H686" s="91">
        <v>1127</v>
      </c>
      <c r="I686" s="69"/>
    </row>
    <row r="687" spans="1:9" s="109" customFormat="1" ht="15.75" customHeight="1">
      <c r="A687" s="87"/>
      <c r="B687" s="2"/>
      <c r="C687" s="2" t="s">
        <v>40</v>
      </c>
      <c r="D687" s="1" t="s">
        <v>107</v>
      </c>
      <c r="E687" s="3" t="s">
        <v>108</v>
      </c>
      <c r="F687" s="52" t="s">
        <v>48</v>
      </c>
      <c r="G687" s="90">
        <v>110</v>
      </c>
      <c r="H687" s="91">
        <v>49</v>
      </c>
      <c r="I687" s="69"/>
    </row>
    <row r="688" spans="1:9" s="109" customFormat="1" ht="29.25" customHeight="1">
      <c r="A688" s="87"/>
      <c r="B688" s="2"/>
      <c r="C688" s="2" t="s">
        <v>40</v>
      </c>
      <c r="D688" s="1" t="s">
        <v>107</v>
      </c>
      <c r="E688" s="3" t="s">
        <v>108</v>
      </c>
      <c r="F688" s="50" t="s">
        <v>24</v>
      </c>
      <c r="G688" s="90">
        <v>20</v>
      </c>
      <c r="H688" s="91">
        <v>0</v>
      </c>
      <c r="I688" s="69"/>
    </row>
    <row r="689" spans="1:9" s="106" customFormat="1" ht="17.100000000000001" customHeight="1">
      <c r="A689" s="87">
        <v>2</v>
      </c>
      <c r="B689" s="2"/>
      <c r="C689" s="2" t="s">
        <v>25</v>
      </c>
      <c r="D689" s="1" t="s">
        <v>107</v>
      </c>
      <c r="E689" s="53" t="s">
        <v>108</v>
      </c>
      <c r="F689" s="19" t="s">
        <v>26</v>
      </c>
      <c r="G689" s="31">
        <f t="shared" ref="G689:I689" si="97">SUM(G690:G706)</f>
        <v>15844</v>
      </c>
      <c r="H689" s="32">
        <f t="shared" si="97"/>
        <v>20518</v>
      </c>
      <c r="I689" s="33">
        <f t="shared" si="97"/>
        <v>7321</v>
      </c>
    </row>
    <row r="690" spans="1:9" s="79" customFormat="1" ht="15.75" customHeight="1">
      <c r="A690" s="87"/>
      <c r="B690" s="2"/>
      <c r="C690" s="2" t="s">
        <v>25</v>
      </c>
      <c r="D690" s="1" t="s">
        <v>107</v>
      </c>
      <c r="E690" s="56" t="s">
        <v>108</v>
      </c>
      <c r="F690" s="52" t="s">
        <v>43</v>
      </c>
      <c r="G690" s="28">
        <v>684</v>
      </c>
      <c r="H690" s="29">
        <v>952</v>
      </c>
      <c r="I690" s="57"/>
    </row>
    <row r="691" spans="1:9" s="79" customFormat="1" ht="15.75" customHeight="1">
      <c r="A691" s="87"/>
      <c r="B691" s="2"/>
      <c r="C691" s="2" t="s">
        <v>25</v>
      </c>
      <c r="D691" s="1" t="s">
        <v>107</v>
      </c>
      <c r="E691" s="56" t="s">
        <v>108</v>
      </c>
      <c r="F691" s="52" t="s">
        <v>55</v>
      </c>
      <c r="G691" s="28">
        <v>104</v>
      </c>
      <c r="H691" s="29">
        <v>20</v>
      </c>
      <c r="I691" s="57"/>
    </row>
    <row r="692" spans="1:9" s="79" customFormat="1" ht="15.75" customHeight="1">
      <c r="A692" s="87"/>
      <c r="B692" s="2"/>
      <c r="C692" s="2" t="s">
        <v>25</v>
      </c>
      <c r="D692" s="1" t="s">
        <v>107</v>
      </c>
      <c r="E692" s="56" t="s">
        <v>108</v>
      </c>
      <c r="F692" s="52" t="s">
        <v>50</v>
      </c>
      <c r="G692" s="28">
        <v>484</v>
      </c>
      <c r="H692" s="29">
        <v>948</v>
      </c>
      <c r="I692" s="57"/>
    </row>
    <row r="693" spans="1:9" s="79" customFormat="1" ht="15.75" customHeight="1">
      <c r="A693" s="87"/>
      <c r="B693" s="2"/>
      <c r="C693" s="2" t="s">
        <v>25</v>
      </c>
      <c r="D693" s="1" t="s">
        <v>107</v>
      </c>
      <c r="E693" s="56" t="s">
        <v>108</v>
      </c>
      <c r="F693" s="52" t="s">
        <v>51</v>
      </c>
      <c r="G693" s="28">
        <v>104</v>
      </c>
      <c r="H693" s="29">
        <v>20</v>
      </c>
      <c r="I693" s="57"/>
    </row>
    <row r="694" spans="1:9" s="79" customFormat="1" ht="15.75" customHeight="1">
      <c r="A694" s="87"/>
      <c r="B694" s="2"/>
      <c r="C694" s="2" t="s">
        <v>25</v>
      </c>
      <c r="D694" s="1" t="s">
        <v>107</v>
      </c>
      <c r="E694" s="56" t="s">
        <v>108</v>
      </c>
      <c r="F694" s="52" t="s">
        <v>78</v>
      </c>
      <c r="G694" s="28">
        <v>200</v>
      </c>
      <c r="H694" s="29">
        <v>304</v>
      </c>
      <c r="I694" s="57"/>
    </row>
    <row r="695" spans="1:9" s="79" customFormat="1" ht="15.75" customHeight="1">
      <c r="A695" s="87"/>
      <c r="B695" s="2"/>
      <c r="C695" s="2" t="s">
        <v>25</v>
      </c>
      <c r="D695" s="1" t="s">
        <v>107</v>
      </c>
      <c r="E695" s="56" t="s">
        <v>108</v>
      </c>
      <c r="F695" s="52" t="s">
        <v>27</v>
      </c>
      <c r="G695" s="28">
        <v>272</v>
      </c>
      <c r="H695" s="29">
        <v>324</v>
      </c>
      <c r="I695" s="57"/>
    </row>
    <row r="696" spans="1:9" s="79" customFormat="1" ht="15.75" customHeight="1">
      <c r="A696" s="87"/>
      <c r="B696" s="2"/>
      <c r="C696" s="2" t="s">
        <v>25</v>
      </c>
      <c r="D696" s="1" t="s">
        <v>107</v>
      </c>
      <c r="E696" s="56" t="s">
        <v>108</v>
      </c>
      <c r="F696" s="52" t="s">
        <v>28</v>
      </c>
      <c r="G696" s="28">
        <v>31</v>
      </c>
      <c r="H696" s="29">
        <v>20</v>
      </c>
      <c r="I696" s="57"/>
    </row>
    <row r="697" spans="1:9" s="79" customFormat="1" ht="15.75" customHeight="1">
      <c r="A697" s="87"/>
      <c r="B697" s="2"/>
      <c r="C697" s="2" t="s">
        <v>25</v>
      </c>
      <c r="D697" s="1" t="s">
        <v>107</v>
      </c>
      <c r="E697" s="56" t="s">
        <v>108</v>
      </c>
      <c r="F697" s="52" t="s">
        <v>29</v>
      </c>
      <c r="G697" s="28">
        <v>3736</v>
      </c>
      <c r="H697" s="29">
        <v>6552</v>
      </c>
      <c r="I697" s="30">
        <v>2611</v>
      </c>
    </row>
    <row r="698" spans="1:9" s="79" customFormat="1" ht="15.75" customHeight="1">
      <c r="A698" s="87"/>
      <c r="B698" s="2"/>
      <c r="C698" s="2" t="s">
        <v>25</v>
      </c>
      <c r="D698" s="1" t="s">
        <v>107</v>
      </c>
      <c r="E698" s="56" t="s">
        <v>108</v>
      </c>
      <c r="F698" s="52" t="s">
        <v>67</v>
      </c>
      <c r="G698" s="28">
        <v>200</v>
      </c>
      <c r="H698" s="29">
        <v>304</v>
      </c>
      <c r="I698" s="57"/>
    </row>
    <row r="699" spans="1:9" s="79" customFormat="1" ht="15.75" customHeight="1">
      <c r="A699" s="87"/>
      <c r="B699" s="2"/>
      <c r="C699" s="2" t="s">
        <v>25</v>
      </c>
      <c r="D699" s="1" t="s">
        <v>107</v>
      </c>
      <c r="E699" s="56" t="s">
        <v>108</v>
      </c>
      <c r="F699" s="52" t="s">
        <v>44</v>
      </c>
      <c r="G699" s="28">
        <v>656</v>
      </c>
      <c r="H699" s="29">
        <v>952</v>
      </c>
      <c r="I699" s="57"/>
    </row>
    <row r="700" spans="1:9" s="79" customFormat="1" ht="15.75" customHeight="1">
      <c r="A700" s="87"/>
      <c r="B700" s="2"/>
      <c r="C700" s="2" t="s">
        <v>25</v>
      </c>
      <c r="D700" s="1" t="s">
        <v>107</v>
      </c>
      <c r="E700" s="56" t="s">
        <v>108</v>
      </c>
      <c r="F700" s="52" t="s">
        <v>56</v>
      </c>
      <c r="G700" s="28">
        <v>104</v>
      </c>
      <c r="H700" s="29">
        <v>20</v>
      </c>
      <c r="I700" s="57"/>
    </row>
    <row r="701" spans="1:9" s="79" customFormat="1" ht="15.75" customHeight="1">
      <c r="A701" s="87"/>
      <c r="B701" s="2"/>
      <c r="C701" s="2" t="s">
        <v>25</v>
      </c>
      <c r="D701" s="1" t="s">
        <v>107</v>
      </c>
      <c r="E701" s="56" t="s">
        <v>108</v>
      </c>
      <c r="F701" s="52" t="s">
        <v>30</v>
      </c>
      <c r="G701" s="28">
        <v>3116</v>
      </c>
      <c r="H701" s="29"/>
      <c r="I701" s="57"/>
    </row>
    <row r="702" spans="1:9" s="79" customFormat="1" ht="15.75" customHeight="1">
      <c r="A702" s="87"/>
      <c r="B702" s="2"/>
      <c r="C702" s="2" t="s">
        <v>25</v>
      </c>
      <c r="D702" s="1" t="s">
        <v>107</v>
      </c>
      <c r="E702" s="56" t="s">
        <v>108</v>
      </c>
      <c r="F702" s="52" t="s">
        <v>31</v>
      </c>
      <c r="G702" s="28">
        <v>107</v>
      </c>
      <c r="H702" s="29"/>
      <c r="I702" s="30"/>
    </row>
    <row r="703" spans="1:9" s="79" customFormat="1" ht="15.75" customHeight="1">
      <c r="A703" s="87"/>
      <c r="B703" s="2"/>
      <c r="C703" s="2" t="s">
        <v>25</v>
      </c>
      <c r="D703" s="1" t="s">
        <v>107</v>
      </c>
      <c r="E703" s="56" t="s">
        <v>108</v>
      </c>
      <c r="F703" s="52" t="s">
        <v>32</v>
      </c>
      <c r="G703" s="28">
        <v>3056</v>
      </c>
      <c r="H703" s="29">
        <v>6249</v>
      </c>
      <c r="I703" s="30">
        <v>1580</v>
      </c>
    </row>
    <row r="704" spans="1:9" s="79" customFormat="1" ht="15.75" customHeight="1">
      <c r="A704" s="87"/>
      <c r="B704" s="2"/>
      <c r="C704" s="2" t="s">
        <v>25</v>
      </c>
      <c r="D704" s="1" t="s">
        <v>107</v>
      </c>
      <c r="E704" s="56" t="s">
        <v>108</v>
      </c>
      <c r="F704" s="52" t="s">
        <v>33</v>
      </c>
      <c r="G704" s="28">
        <f>1904+52-5</f>
        <v>1951</v>
      </c>
      <c r="H704" s="29">
        <v>2498</v>
      </c>
      <c r="I704" s="30">
        <v>3130</v>
      </c>
    </row>
    <row r="705" spans="1:9" s="79" customFormat="1" ht="15.75" customHeight="1">
      <c r="A705" s="87"/>
      <c r="B705" s="2"/>
      <c r="C705" s="2" t="s">
        <v>25</v>
      </c>
      <c r="D705" s="1" t="s">
        <v>107</v>
      </c>
      <c r="E705" s="56" t="s">
        <v>108</v>
      </c>
      <c r="F705" s="52" t="s">
        <v>34</v>
      </c>
      <c r="G705" s="28">
        <v>31</v>
      </c>
      <c r="H705" s="29">
        <v>39</v>
      </c>
      <c r="I705" s="30"/>
    </row>
    <row r="706" spans="1:9" s="79" customFormat="1" ht="15.75" customHeight="1">
      <c r="A706" s="87"/>
      <c r="B706" s="2"/>
      <c r="C706" s="2" t="s">
        <v>25</v>
      </c>
      <c r="D706" s="1" t="s">
        <v>107</v>
      </c>
      <c r="E706" s="56" t="s">
        <v>108</v>
      </c>
      <c r="F706" s="52" t="s">
        <v>36</v>
      </c>
      <c r="G706" s="28">
        <v>1008</v>
      </c>
      <c r="H706" s="29">
        <v>1316</v>
      </c>
      <c r="I706" s="57"/>
    </row>
    <row r="707" spans="1:9" s="3" customFormat="1" ht="28.5" customHeight="1">
      <c r="A707" s="87">
        <v>1</v>
      </c>
      <c r="B707" s="2"/>
      <c r="C707" s="2"/>
      <c r="D707" s="1" t="s">
        <v>109</v>
      </c>
      <c r="E707" s="3" t="s">
        <v>110</v>
      </c>
      <c r="F707" s="14" t="s">
        <v>109</v>
      </c>
      <c r="G707" s="15">
        <f t="shared" ref="G707:I707" si="98">G721+G708+G725</f>
        <v>23696</v>
      </c>
      <c r="H707" s="16">
        <f t="shared" si="98"/>
        <v>19528</v>
      </c>
      <c r="I707" s="17">
        <f t="shared" si="98"/>
        <v>6592</v>
      </c>
    </row>
    <row r="708" spans="1:9" s="106" customFormat="1" ht="17.100000000000001" customHeight="1">
      <c r="A708" s="87">
        <v>2</v>
      </c>
      <c r="B708" s="1"/>
      <c r="C708" s="2" t="s">
        <v>7</v>
      </c>
      <c r="D708" s="1" t="s">
        <v>109</v>
      </c>
      <c r="E708" s="3" t="s">
        <v>110</v>
      </c>
      <c r="F708" s="19" t="s">
        <v>8</v>
      </c>
      <c r="G708" s="20">
        <f>G709+G710+G713+G714+G718+G719+G720</f>
        <v>7464</v>
      </c>
      <c r="H708" s="21">
        <f t="shared" ref="H708:I708" si="99">H709+H710+H713+H714+H718+H719+H720</f>
        <v>0</v>
      </c>
      <c r="I708" s="22">
        <f t="shared" si="99"/>
        <v>0</v>
      </c>
    </row>
    <row r="709" spans="1:9" s="92" customFormat="1" ht="17.100000000000001" customHeight="1">
      <c r="A709" s="87"/>
      <c r="B709" s="1"/>
      <c r="C709" s="2" t="s">
        <v>7</v>
      </c>
      <c r="D709" s="1" t="s">
        <v>109</v>
      </c>
      <c r="E709" s="3" t="s">
        <v>110</v>
      </c>
      <c r="F709" s="24" t="s">
        <v>9</v>
      </c>
      <c r="G709" s="97">
        <v>1042</v>
      </c>
      <c r="H709" s="29"/>
      <c r="I709" s="30"/>
    </row>
    <row r="710" spans="1:9" s="109" customFormat="1" ht="15.75" customHeight="1">
      <c r="A710" s="87">
        <v>3</v>
      </c>
      <c r="B710" s="1" t="s">
        <v>10</v>
      </c>
      <c r="C710" s="2" t="s">
        <v>7</v>
      </c>
      <c r="D710" s="1" t="s">
        <v>109</v>
      </c>
      <c r="E710" s="3" t="s">
        <v>110</v>
      </c>
      <c r="F710" s="24" t="s">
        <v>11</v>
      </c>
      <c r="G710" s="40">
        <f>SUM(G711:G712)</f>
        <v>3330</v>
      </c>
      <c r="H710" s="63"/>
      <c r="I710" s="64"/>
    </row>
    <row r="711" spans="1:9" s="109" customFormat="1" ht="15.75" customHeight="1">
      <c r="A711" s="87"/>
      <c r="B711" s="1" t="s">
        <v>10</v>
      </c>
      <c r="C711" s="2" t="s">
        <v>7</v>
      </c>
      <c r="D711" s="1" t="s">
        <v>109</v>
      </c>
      <c r="E711" s="3" t="s">
        <v>110</v>
      </c>
      <c r="F711" s="35" t="s">
        <v>12</v>
      </c>
      <c r="G711" s="36">
        <v>3330</v>
      </c>
      <c r="H711" s="37"/>
      <c r="I711" s="38"/>
    </row>
    <row r="712" spans="1:9" s="109" customFormat="1" ht="15.75" customHeight="1">
      <c r="A712" s="87"/>
      <c r="B712" s="1" t="s">
        <v>10</v>
      </c>
      <c r="C712" s="2" t="s">
        <v>7</v>
      </c>
      <c r="D712" s="1" t="s">
        <v>109</v>
      </c>
      <c r="E712" s="3" t="s">
        <v>110</v>
      </c>
      <c r="F712" s="35" t="s">
        <v>13</v>
      </c>
      <c r="G712" s="102"/>
      <c r="H712" s="68"/>
      <c r="I712" s="69"/>
    </row>
    <row r="713" spans="1:9" s="109" customFormat="1" ht="15.75" customHeight="1">
      <c r="A713" s="87"/>
      <c r="B713" s="1"/>
      <c r="C713" s="2" t="s">
        <v>7</v>
      </c>
      <c r="D713" s="1" t="s">
        <v>109</v>
      </c>
      <c r="E713" s="3" t="s">
        <v>110</v>
      </c>
      <c r="F713" s="39" t="s">
        <v>14</v>
      </c>
      <c r="G713" s="31">
        <v>309</v>
      </c>
      <c r="H713" s="32"/>
      <c r="I713" s="33"/>
    </row>
    <row r="714" spans="1:9" s="109" customFormat="1" ht="15.75" customHeight="1">
      <c r="A714" s="87">
        <v>3</v>
      </c>
      <c r="B714" s="1" t="s">
        <v>15</v>
      </c>
      <c r="C714" s="2" t="s">
        <v>7</v>
      </c>
      <c r="D714" s="1" t="s">
        <v>109</v>
      </c>
      <c r="E714" s="3" t="s">
        <v>110</v>
      </c>
      <c r="F714" s="39" t="s">
        <v>16</v>
      </c>
      <c r="G714" s="40">
        <f>G715+G716+G717</f>
        <v>877</v>
      </c>
      <c r="H714" s="63"/>
      <c r="I714" s="64"/>
    </row>
    <row r="715" spans="1:9" s="109" customFormat="1" ht="15.75" customHeight="1">
      <c r="A715" s="87"/>
      <c r="B715" s="1" t="s">
        <v>15</v>
      </c>
      <c r="C715" s="2" t="s">
        <v>7</v>
      </c>
      <c r="D715" s="1" t="s">
        <v>109</v>
      </c>
      <c r="E715" s="3" t="s">
        <v>110</v>
      </c>
      <c r="F715" s="35" t="s">
        <v>12</v>
      </c>
      <c r="G715" s="42">
        <v>746</v>
      </c>
      <c r="H715" s="68"/>
      <c r="I715" s="69"/>
    </row>
    <row r="716" spans="1:9" s="109" customFormat="1" ht="15.75" customHeight="1">
      <c r="A716" s="87"/>
      <c r="B716" s="1" t="s">
        <v>15</v>
      </c>
      <c r="C716" s="2" t="s">
        <v>7</v>
      </c>
      <c r="D716" s="1" t="s">
        <v>109</v>
      </c>
      <c r="E716" s="3" t="s">
        <v>110</v>
      </c>
      <c r="F716" s="35" t="s">
        <v>13</v>
      </c>
      <c r="G716" s="102"/>
      <c r="H716" s="68"/>
      <c r="I716" s="69"/>
    </row>
    <row r="717" spans="1:9" s="109" customFormat="1" ht="30.75" customHeight="1">
      <c r="A717" s="87"/>
      <c r="B717" s="1" t="s">
        <v>15</v>
      </c>
      <c r="C717" s="2" t="s">
        <v>7</v>
      </c>
      <c r="D717" s="1" t="s">
        <v>109</v>
      </c>
      <c r="E717" s="3" t="s">
        <v>110</v>
      </c>
      <c r="F717" s="43" t="s">
        <v>17</v>
      </c>
      <c r="G717" s="42">
        <v>131</v>
      </c>
      <c r="H717" s="110"/>
      <c r="I717" s="111"/>
    </row>
    <row r="718" spans="1:9" s="109" customFormat="1" ht="29.25" customHeight="1">
      <c r="A718" s="87"/>
      <c r="B718" s="1"/>
      <c r="C718" s="2" t="s">
        <v>7</v>
      </c>
      <c r="D718" s="1" t="s">
        <v>109</v>
      </c>
      <c r="E718" s="3" t="s">
        <v>110</v>
      </c>
      <c r="F718" s="44" t="s">
        <v>18</v>
      </c>
      <c r="G718" s="31">
        <v>44</v>
      </c>
      <c r="H718" s="32"/>
      <c r="I718" s="33"/>
    </row>
    <row r="719" spans="1:9" s="109" customFormat="1" ht="29.25" customHeight="1">
      <c r="A719" s="87"/>
      <c r="B719" s="1"/>
      <c r="C719" s="2" t="s">
        <v>7</v>
      </c>
      <c r="D719" s="1" t="s">
        <v>109</v>
      </c>
      <c r="E719" s="3" t="s">
        <v>110</v>
      </c>
      <c r="F719" s="44" t="s">
        <v>54</v>
      </c>
      <c r="G719" s="31">
        <v>25</v>
      </c>
      <c r="H719" s="32"/>
      <c r="I719" s="33"/>
    </row>
    <row r="720" spans="1:9" s="109" customFormat="1" ht="27" customHeight="1">
      <c r="A720" s="87"/>
      <c r="B720" s="1"/>
      <c r="C720" s="2" t="s">
        <v>7</v>
      </c>
      <c r="D720" s="1" t="s">
        <v>109</v>
      </c>
      <c r="E720" s="3" t="s">
        <v>110</v>
      </c>
      <c r="F720" s="44" t="s">
        <v>19</v>
      </c>
      <c r="G720" s="20">
        <v>1837</v>
      </c>
      <c r="H720" s="63"/>
      <c r="I720" s="64"/>
    </row>
    <row r="721" spans="1:9" s="109" customFormat="1" ht="18.75" customHeight="1">
      <c r="A721" s="87">
        <v>2</v>
      </c>
      <c r="B721" s="2"/>
      <c r="C721" s="2" t="s">
        <v>40</v>
      </c>
      <c r="D721" s="1" t="s">
        <v>109</v>
      </c>
      <c r="E721" s="3" t="s">
        <v>110</v>
      </c>
      <c r="F721" s="19" t="s">
        <v>41</v>
      </c>
      <c r="G721" s="15">
        <f t="shared" ref="G721:I721" si="100">SUM(G722:G724)</f>
        <v>1967</v>
      </c>
      <c r="H721" s="16">
        <f t="shared" si="100"/>
        <v>1054</v>
      </c>
      <c r="I721" s="17">
        <f t="shared" si="100"/>
        <v>0</v>
      </c>
    </row>
    <row r="722" spans="1:9" s="109" customFormat="1" ht="15.75" customHeight="1">
      <c r="A722" s="87"/>
      <c r="B722" s="2"/>
      <c r="C722" s="2" t="s">
        <v>40</v>
      </c>
      <c r="D722" s="1" t="s">
        <v>109</v>
      </c>
      <c r="E722" s="3" t="s">
        <v>110</v>
      </c>
      <c r="F722" s="84" t="s">
        <v>42</v>
      </c>
      <c r="G722" s="90">
        <v>1845</v>
      </c>
      <c r="H722" s="91">
        <v>1016</v>
      </c>
      <c r="I722" s="69"/>
    </row>
    <row r="723" spans="1:9" s="109" customFormat="1" ht="15.75" customHeight="1">
      <c r="A723" s="87"/>
      <c r="B723" s="2"/>
      <c r="C723" s="2" t="s">
        <v>40</v>
      </c>
      <c r="D723" s="1" t="s">
        <v>109</v>
      </c>
      <c r="E723" s="3" t="s">
        <v>110</v>
      </c>
      <c r="F723" s="52" t="s">
        <v>48</v>
      </c>
      <c r="G723" s="90">
        <v>86</v>
      </c>
      <c r="H723" s="91">
        <v>38</v>
      </c>
      <c r="I723" s="69"/>
    </row>
    <row r="724" spans="1:9" s="109" customFormat="1" ht="32.25" customHeight="1">
      <c r="A724" s="87"/>
      <c r="B724" s="2"/>
      <c r="C724" s="2" t="s">
        <v>40</v>
      </c>
      <c r="D724" s="1" t="s">
        <v>109</v>
      </c>
      <c r="E724" s="3" t="s">
        <v>110</v>
      </c>
      <c r="F724" s="50" t="s">
        <v>24</v>
      </c>
      <c r="G724" s="90">
        <v>36</v>
      </c>
      <c r="H724" s="91">
        <v>0</v>
      </c>
      <c r="I724" s="69"/>
    </row>
    <row r="725" spans="1:9" s="106" customFormat="1" ht="17.100000000000001" customHeight="1">
      <c r="A725" s="87">
        <v>2</v>
      </c>
      <c r="B725" s="2"/>
      <c r="C725" s="2" t="s">
        <v>25</v>
      </c>
      <c r="D725" s="1" t="s">
        <v>109</v>
      </c>
      <c r="E725" s="53" t="s">
        <v>110</v>
      </c>
      <c r="F725" s="19" t="s">
        <v>26</v>
      </c>
      <c r="G725" s="31">
        <f t="shared" ref="G725:I725" si="101">SUM(G726:G735)</f>
        <v>14265</v>
      </c>
      <c r="H725" s="32">
        <f t="shared" si="101"/>
        <v>18474</v>
      </c>
      <c r="I725" s="33">
        <f t="shared" si="101"/>
        <v>6592</v>
      </c>
    </row>
    <row r="726" spans="1:9" s="79" customFormat="1" ht="15.75" customHeight="1">
      <c r="A726" s="87"/>
      <c r="B726" s="2"/>
      <c r="C726" s="2" t="s">
        <v>25</v>
      </c>
      <c r="D726" s="1" t="s">
        <v>109</v>
      </c>
      <c r="E726" s="56" t="s">
        <v>110</v>
      </c>
      <c r="F726" s="84" t="s">
        <v>43</v>
      </c>
      <c r="G726" s="28">
        <v>600</v>
      </c>
      <c r="H726" s="29"/>
      <c r="I726" s="30"/>
    </row>
    <row r="727" spans="1:9" s="79" customFormat="1" ht="15.75" customHeight="1">
      <c r="A727" s="87"/>
      <c r="B727" s="2"/>
      <c r="C727" s="2" t="s">
        <v>25</v>
      </c>
      <c r="D727" s="1" t="s">
        <v>109</v>
      </c>
      <c r="E727" s="56" t="s">
        <v>110</v>
      </c>
      <c r="F727" s="52" t="s">
        <v>55</v>
      </c>
      <c r="G727" s="28">
        <v>1500</v>
      </c>
      <c r="H727" s="29"/>
      <c r="I727" s="30"/>
    </row>
    <row r="728" spans="1:9" s="79" customFormat="1" ht="15.75" customHeight="1">
      <c r="A728" s="87"/>
      <c r="B728" s="2"/>
      <c r="C728" s="2" t="s">
        <v>25</v>
      </c>
      <c r="D728" s="1" t="s">
        <v>109</v>
      </c>
      <c r="E728" s="56" t="s">
        <v>110</v>
      </c>
      <c r="F728" s="52" t="s">
        <v>29</v>
      </c>
      <c r="G728" s="28">
        <v>1540</v>
      </c>
      <c r="H728" s="29">
        <v>9277</v>
      </c>
      <c r="I728" s="30">
        <v>350</v>
      </c>
    </row>
    <row r="729" spans="1:9" s="79" customFormat="1" ht="15.75" customHeight="1">
      <c r="A729" s="87"/>
      <c r="B729" s="2"/>
      <c r="C729" s="2" t="s">
        <v>25</v>
      </c>
      <c r="D729" s="1" t="s">
        <v>109</v>
      </c>
      <c r="E729" s="56" t="s">
        <v>110</v>
      </c>
      <c r="F729" s="84" t="s">
        <v>30</v>
      </c>
      <c r="G729" s="28">
        <v>168</v>
      </c>
      <c r="H729" s="29">
        <v>611</v>
      </c>
      <c r="I729" s="30"/>
    </row>
    <row r="730" spans="1:9" s="79" customFormat="1" ht="15.75" customHeight="1">
      <c r="A730" s="87"/>
      <c r="B730" s="2"/>
      <c r="C730" s="2" t="s">
        <v>25</v>
      </c>
      <c r="D730" s="1" t="s">
        <v>109</v>
      </c>
      <c r="E730" s="56" t="s">
        <v>110</v>
      </c>
      <c r="F730" s="52" t="s">
        <v>31</v>
      </c>
      <c r="G730" s="28">
        <v>1116</v>
      </c>
      <c r="H730" s="29">
        <v>52</v>
      </c>
      <c r="I730" s="30"/>
    </row>
    <row r="731" spans="1:9" s="79" customFormat="1" ht="15.75" customHeight="1">
      <c r="A731" s="87"/>
      <c r="B731" s="2"/>
      <c r="C731" s="2" t="s">
        <v>25</v>
      </c>
      <c r="D731" s="1" t="s">
        <v>109</v>
      </c>
      <c r="E731" s="56" t="s">
        <v>110</v>
      </c>
      <c r="F731" s="84" t="s">
        <v>32</v>
      </c>
      <c r="G731" s="28">
        <v>5152</v>
      </c>
      <c r="H731" s="29">
        <v>4053</v>
      </c>
      <c r="I731" s="30">
        <v>609</v>
      </c>
    </row>
    <row r="732" spans="1:9" s="79" customFormat="1" ht="15.75" customHeight="1">
      <c r="A732" s="87"/>
      <c r="B732" s="2"/>
      <c r="C732" s="2" t="s">
        <v>25</v>
      </c>
      <c r="D732" s="1" t="s">
        <v>109</v>
      </c>
      <c r="E732" s="56" t="s">
        <v>110</v>
      </c>
      <c r="F732" s="84" t="s">
        <v>33</v>
      </c>
      <c r="G732" s="28">
        <f>930+47-5</f>
        <v>972</v>
      </c>
      <c r="H732" s="29">
        <v>2854</v>
      </c>
      <c r="I732" s="30">
        <v>5633</v>
      </c>
    </row>
    <row r="733" spans="1:9" s="79" customFormat="1" ht="15.75" customHeight="1">
      <c r="A733" s="87"/>
      <c r="B733" s="2"/>
      <c r="C733" s="2" t="s">
        <v>25</v>
      </c>
      <c r="D733" s="1" t="s">
        <v>109</v>
      </c>
      <c r="E733" s="56" t="s">
        <v>110</v>
      </c>
      <c r="F733" s="52" t="s">
        <v>34</v>
      </c>
      <c r="G733" s="28">
        <v>118</v>
      </c>
      <c r="H733" s="29">
        <v>400</v>
      </c>
      <c r="I733" s="30"/>
    </row>
    <row r="734" spans="1:9" s="79" customFormat="1" ht="15.75" customHeight="1">
      <c r="A734" s="87"/>
      <c r="B734" s="2"/>
      <c r="C734" s="2" t="s">
        <v>25</v>
      </c>
      <c r="D734" s="1" t="s">
        <v>109</v>
      </c>
      <c r="E734" s="56" t="s">
        <v>110</v>
      </c>
      <c r="F734" s="52" t="s">
        <v>35</v>
      </c>
      <c r="G734" s="28">
        <v>509</v>
      </c>
      <c r="H734" s="29">
        <v>112</v>
      </c>
      <c r="I734" s="30"/>
    </row>
    <row r="735" spans="1:9" s="79" customFormat="1" ht="15.75" customHeight="1">
      <c r="A735" s="87"/>
      <c r="B735" s="2"/>
      <c r="C735" s="2" t="s">
        <v>25</v>
      </c>
      <c r="D735" s="1" t="s">
        <v>109</v>
      </c>
      <c r="E735" s="56" t="s">
        <v>110</v>
      </c>
      <c r="F735" s="84" t="s">
        <v>36</v>
      </c>
      <c r="G735" s="28">
        <v>2590</v>
      </c>
      <c r="H735" s="29">
        <v>1115</v>
      </c>
      <c r="I735" s="30"/>
    </row>
    <row r="736" spans="1:9" s="3" customFormat="1" ht="28.5" customHeight="1">
      <c r="A736" s="87">
        <v>1</v>
      </c>
      <c r="B736" s="2"/>
      <c r="C736" s="2"/>
      <c r="D736" s="1" t="s">
        <v>111</v>
      </c>
      <c r="E736" s="3" t="s">
        <v>112</v>
      </c>
      <c r="F736" s="14" t="s">
        <v>111</v>
      </c>
      <c r="G736" s="15">
        <f t="shared" ref="G736:I736" si="102">G749+G737+G753</f>
        <v>22227</v>
      </c>
      <c r="H736" s="16">
        <f t="shared" si="102"/>
        <v>18074</v>
      </c>
      <c r="I736" s="17">
        <f t="shared" si="102"/>
        <v>6098</v>
      </c>
    </row>
    <row r="737" spans="1:9" s="92" customFormat="1" ht="17.100000000000001" customHeight="1">
      <c r="A737" s="87">
        <v>2</v>
      </c>
      <c r="B737" s="1"/>
      <c r="C737" s="2" t="s">
        <v>7</v>
      </c>
      <c r="D737" s="1" t="s">
        <v>111</v>
      </c>
      <c r="E737" s="3" t="s">
        <v>112</v>
      </c>
      <c r="F737" s="19" t="s">
        <v>8</v>
      </c>
      <c r="G737" s="20">
        <f>G738+G739+G742+G743+G747+G748</f>
        <v>7168</v>
      </c>
      <c r="H737" s="21">
        <f t="shared" ref="H737:I737" si="103">H738+H739+H742+H743+H747+H748</f>
        <v>0</v>
      </c>
      <c r="I737" s="22">
        <f t="shared" si="103"/>
        <v>0</v>
      </c>
    </row>
    <row r="738" spans="1:9" s="92" customFormat="1" ht="17.100000000000001" customHeight="1">
      <c r="A738" s="87"/>
      <c r="B738" s="1"/>
      <c r="C738" s="2" t="s">
        <v>7</v>
      </c>
      <c r="D738" s="1" t="s">
        <v>111</v>
      </c>
      <c r="E738" s="3" t="s">
        <v>112</v>
      </c>
      <c r="F738" s="24" t="s">
        <v>9</v>
      </c>
      <c r="G738" s="97">
        <v>963</v>
      </c>
      <c r="H738" s="29"/>
      <c r="I738" s="30"/>
    </row>
    <row r="739" spans="1:9" s="79" customFormat="1" ht="15.75" customHeight="1">
      <c r="A739" s="87">
        <v>3</v>
      </c>
      <c r="B739" s="1" t="s">
        <v>10</v>
      </c>
      <c r="C739" s="2" t="s">
        <v>7</v>
      </c>
      <c r="D739" s="1" t="s">
        <v>111</v>
      </c>
      <c r="E739" s="3" t="s">
        <v>112</v>
      </c>
      <c r="F739" s="24" t="s">
        <v>11</v>
      </c>
      <c r="G739" s="40">
        <f>SUM(G740:G741)</f>
        <v>3102</v>
      </c>
      <c r="H739" s="63"/>
      <c r="I739" s="64"/>
    </row>
    <row r="740" spans="1:9" s="109" customFormat="1" ht="15.75" customHeight="1">
      <c r="A740" s="87"/>
      <c r="B740" s="1" t="s">
        <v>10</v>
      </c>
      <c r="C740" s="2" t="s">
        <v>7</v>
      </c>
      <c r="D740" s="1" t="s">
        <v>111</v>
      </c>
      <c r="E740" s="3" t="s">
        <v>112</v>
      </c>
      <c r="F740" s="35" t="s">
        <v>12</v>
      </c>
      <c r="G740" s="36">
        <v>3102</v>
      </c>
      <c r="H740" s="37"/>
      <c r="I740" s="38"/>
    </row>
    <row r="741" spans="1:9" s="109" customFormat="1" ht="15.75" customHeight="1">
      <c r="A741" s="87"/>
      <c r="B741" s="1" t="s">
        <v>10</v>
      </c>
      <c r="C741" s="2" t="s">
        <v>7</v>
      </c>
      <c r="D741" s="1" t="s">
        <v>111</v>
      </c>
      <c r="E741" s="3" t="s">
        <v>112</v>
      </c>
      <c r="F741" s="35" t="s">
        <v>13</v>
      </c>
      <c r="G741" s="102"/>
      <c r="H741" s="68"/>
      <c r="I741" s="69"/>
    </row>
    <row r="742" spans="1:9" s="79" customFormat="1" ht="15.75" customHeight="1">
      <c r="A742" s="87"/>
      <c r="B742" s="1"/>
      <c r="C742" s="2" t="s">
        <v>7</v>
      </c>
      <c r="D742" s="1" t="s">
        <v>111</v>
      </c>
      <c r="E742" s="3" t="s">
        <v>112</v>
      </c>
      <c r="F742" s="39" t="s">
        <v>14</v>
      </c>
      <c r="G742" s="20">
        <v>288</v>
      </c>
      <c r="H742" s="21"/>
      <c r="I742" s="22"/>
    </row>
    <row r="743" spans="1:9" s="79" customFormat="1" ht="15.75" customHeight="1">
      <c r="A743" s="87">
        <v>3</v>
      </c>
      <c r="B743" s="1" t="s">
        <v>15</v>
      </c>
      <c r="C743" s="2" t="s">
        <v>7</v>
      </c>
      <c r="D743" s="1" t="s">
        <v>111</v>
      </c>
      <c r="E743" s="3" t="s">
        <v>112</v>
      </c>
      <c r="F743" s="39" t="s">
        <v>16</v>
      </c>
      <c r="G743" s="40">
        <f>SUM(G744:G746)</f>
        <v>771</v>
      </c>
      <c r="H743" s="63"/>
      <c r="I743" s="64"/>
    </row>
    <row r="744" spans="1:9" s="109" customFormat="1" ht="15.75" customHeight="1">
      <c r="A744" s="87"/>
      <c r="B744" s="1" t="s">
        <v>15</v>
      </c>
      <c r="C744" s="2" t="s">
        <v>7</v>
      </c>
      <c r="D744" s="1" t="s">
        <v>111</v>
      </c>
      <c r="E744" s="3" t="s">
        <v>112</v>
      </c>
      <c r="F744" s="35" t="s">
        <v>12</v>
      </c>
      <c r="G744" s="42">
        <v>771</v>
      </c>
      <c r="H744" s="68"/>
      <c r="I744" s="69"/>
    </row>
    <row r="745" spans="1:9" s="109" customFormat="1" ht="15.75" customHeight="1">
      <c r="A745" s="87"/>
      <c r="B745" s="1" t="s">
        <v>15</v>
      </c>
      <c r="C745" s="2" t="s">
        <v>7</v>
      </c>
      <c r="D745" s="1" t="s">
        <v>111</v>
      </c>
      <c r="E745" s="3" t="s">
        <v>112</v>
      </c>
      <c r="F745" s="35" t="s">
        <v>13</v>
      </c>
      <c r="G745" s="102"/>
      <c r="H745" s="68"/>
      <c r="I745" s="69"/>
    </row>
    <row r="746" spans="1:9" s="109" customFormat="1" ht="27" customHeight="1">
      <c r="A746" s="87"/>
      <c r="B746" s="1" t="s">
        <v>15</v>
      </c>
      <c r="C746" s="2" t="s">
        <v>7</v>
      </c>
      <c r="D746" s="1" t="s">
        <v>111</v>
      </c>
      <c r="E746" s="3" t="s">
        <v>112</v>
      </c>
      <c r="F746" s="43" t="s">
        <v>17</v>
      </c>
      <c r="G746" s="102"/>
      <c r="H746" s="68"/>
      <c r="I746" s="69"/>
    </row>
    <row r="747" spans="1:9" s="79" customFormat="1" ht="29.25" customHeight="1">
      <c r="A747" s="87"/>
      <c r="B747" s="1"/>
      <c r="C747" s="2" t="s">
        <v>7</v>
      </c>
      <c r="D747" s="1" t="s">
        <v>111</v>
      </c>
      <c r="E747" s="3" t="s">
        <v>112</v>
      </c>
      <c r="F747" s="44" t="s">
        <v>18</v>
      </c>
      <c r="G747" s="20">
        <v>44</v>
      </c>
      <c r="H747" s="21"/>
      <c r="I747" s="22"/>
    </row>
    <row r="748" spans="1:9" s="79" customFormat="1" ht="27" customHeight="1">
      <c r="A748" s="87"/>
      <c r="B748" s="1"/>
      <c r="C748" s="2" t="s">
        <v>7</v>
      </c>
      <c r="D748" s="1" t="s">
        <v>111</v>
      </c>
      <c r="E748" s="3" t="s">
        <v>112</v>
      </c>
      <c r="F748" s="44" t="s">
        <v>19</v>
      </c>
      <c r="G748" s="20">
        <v>2000</v>
      </c>
      <c r="H748" s="63"/>
      <c r="I748" s="64"/>
    </row>
    <row r="749" spans="1:9" s="106" customFormat="1" ht="32.25" customHeight="1">
      <c r="A749" s="87">
        <v>2</v>
      </c>
      <c r="B749" s="2"/>
      <c r="C749" s="2" t="s">
        <v>20</v>
      </c>
      <c r="D749" s="1" t="s">
        <v>111</v>
      </c>
      <c r="E749" s="3" t="s">
        <v>112</v>
      </c>
      <c r="F749" s="48" t="s">
        <v>21</v>
      </c>
      <c r="G749" s="31">
        <f t="shared" ref="G749:I749" si="104">SUM(G750:G752)</f>
        <v>1860</v>
      </c>
      <c r="H749" s="32">
        <f t="shared" si="104"/>
        <v>980</v>
      </c>
      <c r="I749" s="33">
        <f t="shared" si="104"/>
        <v>0</v>
      </c>
    </row>
    <row r="750" spans="1:9" s="79" customFormat="1" ht="15.75" customHeight="1">
      <c r="A750" s="87"/>
      <c r="B750" s="2"/>
      <c r="C750" s="2" t="s">
        <v>20</v>
      </c>
      <c r="D750" s="1" t="s">
        <v>111</v>
      </c>
      <c r="E750" s="3" t="s">
        <v>112</v>
      </c>
      <c r="F750" s="52" t="s">
        <v>22</v>
      </c>
      <c r="G750" s="90">
        <v>1704</v>
      </c>
      <c r="H750" s="91">
        <v>938</v>
      </c>
      <c r="I750" s="69"/>
    </row>
    <row r="751" spans="1:9" s="79" customFormat="1" ht="15.75" customHeight="1">
      <c r="A751" s="87"/>
      <c r="B751" s="2"/>
      <c r="C751" s="2" t="s">
        <v>20</v>
      </c>
      <c r="D751" s="1" t="s">
        <v>111</v>
      </c>
      <c r="E751" s="3" t="s">
        <v>112</v>
      </c>
      <c r="F751" s="52" t="s">
        <v>23</v>
      </c>
      <c r="G751" s="90">
        <v>94</v>
      </c>
      <c r="H751" s="91">
        <v>42</v>
      </c>
      <c r="I751" s="69"/>
    </row>
    <row r="752" spans="1:9" s="79" customFormat="1" ht="30.75" customHeight="1">
      <c r="A752" s="87"/>
      <c r="B752" s="2"/>
      <c r="C752" s="2" t="s">
        <v>20</v>
      </c>
      <c r="D752" s="1" t="s">
        <v>111</v>
      </c>
      <c r="E752" s="3" t="s">
        <v>112</v>
      </c>
      <c r="F752" s="50" t="s">
        <v>24</v>
      </c>
      <c r="G752" s="90">
        <v>62</v>
      </c>
      <c r="H752" s="91"/>
      <c r="I752" s="69"/>
    </row>
    <row r="753" spans="1:9" s="92" customFormat="1" ht="17.100000000000001" customHeight="1">
      <c r="A753" s="87">
        <v>2</v>
      </c>
      <c r="B753" s="2"/>
      <c r="C753" s="2" t="s">
        <v>25</v>
      </c>
      <c r="D753" s="1" t="s">
        <v>111</v>
      </c>
      <c r="E753" s="53" t="s">
        <v>112</v>
      </c>
      <c r="F753" s="19" t="s">
        <v>26</v>
      </c>
      <c r="G753" s="20">
        <f t="shared" ref="G753:I753" si="105">SUM(G754:G765)</f>
        <v>13199</v>
      </c>
      <c r="H753" s="21">
        <f t="shared" si="105"/>
        <v>17094</v>
      </c>
      <c r="I753" s="22">
        <f t="shared" si="105"/>
        <v>6098</v>
      </c>
    </row>
    <row r="754" spans="1:9" s="79" customFormat="1" ht="15.75" customHeight="1">
      <c r="A754" s="87"/>
      <c r="B754" s="2"/>
      <c r="C754" s="2" t="s">
        <v>25</v>
      </c>
      <c r="D754" s="1" t="s">
        <v>111</v>
      </c>
      <c r="E754" s="56" t="s">
        <v>112</v>
      </c>
      <c r="F754" s="52" t="s">
        <v>43</v>
      </c>
      <c r="G754" s="28">
        <v>1340</v>
      </c>
      <c r="H754" s="29">
        <v>700</v>
      </c>
      <c r="I754" s="30"/>
    </row>
    <row r="755" spans="1:9" s="79" customFormat="1" ht="15.75" customHeight="1">
      <c r="A755" s="87"/>
      <c r="B755" s="2"/>
      <c r="C755" s="2" t="s">
        <v>25</v>
      </c>
      <c r="D755" s="1" t="s">
        <v>111</v>
      </c>
      <c r="E755" s="56" t="s">
        <v>112</v>
      </c>
      <c r="F755" s="52" t="s">
        <v>55</v>
      </c>
      <c r="G755" s="28">
        <v>555</v>
      </c>
      <c r="H755" s="29">
        <v>161</v>
      </c>
      <c r="I755" s="30"/>
    </row>
    <row r="756" spans="1:9" s="79" customFormat="1" ht="15.75" customHeight="1">
      <c r="A756" s="87"/>
      <c r="B756" s="2"/>
      <c r="C756" s="2" t="s">
        <v>25</v>
      </c>
      <c r="D756" s="1" t="s">
        <v>111</v>
      </c>
      <c r="E756" s="56" t="s">
        <v>112</v>
      </c>
      <c r="F756" s="52" t="s">
        <v>27</v>
      </c>
      <c r="G756" s="28">
        <v>500</v>
      </c>
      <c r="H756" s="29">
        <v>1290</v>
      </c>
      <c r="I756" s="30">
        <v>90</v>
      </c>
    </row>
    <row r="757" spans="1:9" s="79" customFormat="1" ht="15.75" customHeight="1">
      <c r="A757" s="87"/>
      <c r="B757" s="2"/>
      <c r="C757" s="2" t="s">
        <v>25</v>
      </c>
      <c r="D757" s="1" t="s">
        <v>111</v>
      </c>
      <c r="E757" s="56" t="s">
        <v>112</v>
      </c>
      <c r="F757" s="50" t="s">
        <v>28</v>
      </c>
      <c r="G757" s="28">
        <v>600</v>
      </c>
      <c r="H757" s="29">
        <v>70</v>
      </c>
      <c r="I757" s="30">
        <v>3</v>
      </c>
    </row>
    <row r="758" spans="1:9" s="79" customFormat="1" ht="15.75" customHeight="1">
      <c r="A758" s="87"/>
      <c r="B758" s="2"/>
      <c r="C758" s="2" t="s">
        <v>25</v>
      </c>
      <c r="D758" s="1" t="s">
        <v>111</v>
      </c>
      <c r="E758" s="56" t="s">
        <v>112</v>
      </c>
      <c r="F758" s="52" t="s">
        <v>29</v>
      </c>
      <c r="G758" s="28">
        <v>1710</v>
      </c>
      <c r="H758" s="29">
        <v>1890</v>
      </c>
      <c r="I758" s="30">
        <v>780</v>
      </c>
    </row>
    <row r="759" spans="1:9" s="79" customFormat="1" ht="15.75" customHeight="1">
      <c r="A759" s="87"/>
      <c r="B759" s="2"/>
      <c r="C759" s="2" t="s">
        <v>25</v>
      </c>
      <c r="D759" s="1" t="s">
        <v>111</v>
      </c>
      <c r="E759" s="56" t="s">
        <v>112</v>
      </c>
      <c r="F759" s="52" t="s">
        <v>44</v>
      </c>
      <c r="G759" s="28">
        <v>435</v>
      </c>
      <c r="H759" s="29">
        <v>553</v>
      </c>
      <c r="I759" s="30">
        <v>130</v>
      </c>
    </row>
    <row r="760" spans="1:9" s="79" customFormat="1" ht="15.75" customHeight="1">
      <c r="A760" s="87"/>
      <c r="B760" s="2"/>
      <c r="C760" s="2" t="s">
        <v>25</v>
      </c>
      <c r="D760" s="1" t="s">
        <v>111</v>
      </c>
      <c r="E760" s="56" t="s">
        <v>112</v>
      </c>
      <c r="F760" s="52" t="s">
        <v>56</v>
      </c>
      <c r="G760" s="28">
        <v>275</v>
      </c>
      <c r="H760" s="29">
        <v>165</v>
      </c>
      <c r="I760" s="30">
        <v>150</v>
      </c>
    </row>
    <row r="761" spans="1:9" s="79" customFormat="1" ht="15.75" customHeight="1">
      <c r="A761" s="87"/>
      <c r="B761" s="2"/>
      <c r="C761" s="2" t="s">
        <v>25</v>
      </c>
      <c r="D761" s="1" t="s">
        <v>111</v>
      </c>
      <c r="E761" s="56" t="s">
        <v>112</v>
      </c>
      <c r="F761" s="52" t="s">
        <v>30</v>
      </c>
      <c r="G761" s="28">
        <v>1340</v>
      </c>
      <c r="H761" s="29">
        <v>700</v>
      </c>
      <c r="I761" s="30">
        <v>50</v>
      </c>
    </row>
    <row r="762" spans="1:9" s="79" customFormat="1" ht="15.75" customHeight="1">
      <c r="A762" s="87"/>
      <c r="B762" s="2"/>
      <c r="C762" s="2" t="s">
        <v>25</v>
      </c>
      <c r="D762" s="1" t="s">
        <v>111</v>
      </c>
      <c r="E762" s="56" t="s">
        <v>112</v>
      </c>
      <c r="F762" s="52" t="s">
        <v>31</v>
      </c>
      <c r="G762" s="28">
        <v>555</v>
      </c>
      <c r="H762" s="29">
        <v>165</v>
      </c>
      <c r="I762" s="30">
        <v>5</v>
      </c>
    </row>
    <row r="763" spans="1:9" s="79" customFormat="1" ht="15.75" customHeight="1">
      <c r="A763" s="87"/>
      <c r="B763" s="2"/>
      <c r="C763" s="2" t="s">
        <v>25</v>
      </c>
      <c r="D763" s="1" t="s">
        <v>111</v>
      </c>
      <c r="E763" s="56" t="s">
        <v>112</v>
      </c>
      <c r="F763" s="52" t="s">
        <v>32</v>
      </c>
      <c r="G763" s="28">
        <v>2970</v>
      </c>
      <c r="H763" s="29">
        <v>3090</v>
      </c>
      <c r="I763" s="30">
        <v>1060</v>
      </c>
    </row>
    <row r="764" spans="1:9" s="79" customFormat="1" ht="15.75" customHeight="1">
      <c r="A764" s="87"/>
      <c r="B764" s="2"/>
      <c r="C764" s="2" t="s">
        <v>25</v>
      </c>
      <c r="D764" s="1" t="s">
        <v>111</v>
      </c>
      <c r="E764" s="56" t="s">
        <v>112</v>
      </c>
      <c r="F764" s="52" t="s">
        <v>33</v>
      </c>
      <c r="G764" s="28">
        <f>2210+44-4</f>
        <v>2250</v>
      </c>
      <c r="H764" s="29">
        <v>6490</v>
      </c>
      <c r="I764" s="30">
        <v>3380</v>
      </c>
    </row>
    <row r="765" spans="1:9" s="79" customFormat="1" ht="15.75" customHeight="1">
      <c r="A765" s="87"/>
      <c r="B765" s="2"/>
      <c r="C765" s="2" t="s">
        <v>25</v>
      </c>
      <c r="D765" s="1" t="s">
        <v>111</v>
      </c>
      <c r="E765" s="56" t="s">
        <v>112</v>
      </c>
      <c r="F765" s="52" t="s">
        <v>36</v>
      </c>
      <c r="G765" s="28">
        <v>669</v>
      </c>
      <c r="H765" s="29">
        <v>1820</v>
      </c>
      <c r="I765" s="30">
        <v>450</v>
      </c>
    </row>
    <row r="766" spans="1:9" s="3" customFormat="1" ht="27" customHeight="1">
      <c r="A766" s="87">
        <v>1</v>
      </c>
      <c r="B766" s="2"/>
      <c r="C766" s="2"/>
      <c r="D766" s="1" t="s">
        <v>113</v>
      </c>
      <c r="E766" s="3" t="s">
        <v>114</v>
      </c>
      <c r="F766" s="14" t="s">
        <v>113</v>
      </c>
      <c r="G766" s="15">
        <f t="shared" ref="G766:I766" si="106">G780+G767+G784</f>
        <v>53561</v>
      </c>
      <c r="H766" s="16">
        <f t="shared" si="106"/>
        <v>43094</v>
      </c>
      <c r="I766" s="17">
        <f t="shared" si="106"/>
        <v>14599</v>
      </c>
    </row>
    <row r="767" spans="1:9" s="92" customFormat="1" ht="17.100000000000001" customHeight="1">
      <c r="A767" s="87">
        <v>2</v>
      </c>
      <c r="B767" s="1"/>
      <c r="C767" s="2" t="s">
        <v>7</v>
      </c>
      <c r="D767" s="1" t="s">
        <v>113</v>
      </c>
      <c r="E767" s="3" t="s">
        <v>114</v>
      </c>
      <c r="F767" s="19" t="s">
        <v>8</v>
      </c>
      <c r="G767" s="20">
        <f>G768+G769+G772+G773+G777+G778+G779</f>
        <v>17796</v>
      </c>
      <c r="H767" s="21">
        <f t="shared" ref="H767:I767" si="107">H768+H769+H772+H773+H777+H778+H779</f>
        <v>0</v>
      </c>
      <c r="I767" s="22">
        <f t="shared" si="107"/>
        <v>0</v>
      </c>
    </row>
    <row r="768" spans="1:9" s="92" customFormat="1" ht="17.100000000000001" customHeight="1">
      <c r="A768" s="87"/>
      <c r="B768" s="1"/>
      <c r="C768" s="2" t="s">
        <v>7</v>
      </c>
      <c r="D768" s="1" t="s">
        <v>113</v>
      </c>
      <c r="E768" s="3" t="s">
        <v>114</v>
      </c>
      <c r="F768" s="24" t="s">
        <v>9</v>
      </c>
      <c r="G768" s="97">
        <v>2307</v>
      </c>
      <c r="H768" s="29"/>
      <c r="I768" s="30"/>
    </row>
    <row r="769" spans="1:9" s="79" customFormat="1" ht="15.75" customHeight="1">
      <c r="A769" s="87">
        <v>3</v>
      </c>
      <c r="B769" s="1" t="s">
        <v>10</v>
      </c>
      <c r="C769" s="2" t="s">
        <v>7</v>
      </c>
      <c r="D769" s="1" t="s">
        <v>113</v>
      </c>
      <c r="E769" s="3" t="s">
        <v>114</v>
      </c>
      <c r="F769" s="24" t="s">
        <v>11</v>
      </c>
      <c r="G769" s="40">
        <f>SUM(G770:G771)</f>
        <v>7399</v>
      </c>
      <c r="H769" s="63"/>
      <c r="I769" s="64"/>
    </row>
    <row r="770" spans="1:9" s="79" customFormat="1" ht="15.75" customHeight="1">
      <c r="A770" s="87"/>
      <c r="B770" s="1" t="s">
        <v>10</v>
      </c>
      <c r="C770" s="2" t="s">
        <v>7</v>
      </c>
      <c r="D770" s="1" t="s">
        <v>113</v>
      </c>
      <c r="E770" s="3" t="s">
        <v>114</v>
      </c>
      <c r="F770" s="35" t="s">
        <v>12</v>
      </c>
      <c r="G770" s="36">
        <v>7399</v>
      </c>
      <c r="H770" s="37"/>
      <c r="I770" s="38"/>
    </row>
    <row r="771" spans="1:9" s="79" customFormat="1" ht="15.75" customHeight="1">
      <c r="A771" s="87"/>
      <c r="B771" s="1" t="s">
        <v>10</v>
      </c>
      <c r="C771" s="2" t="s">
        <v>7</v>
      </c>
      <c r="D771" s="1" t="s">
        <v>113</v>
      </c>
      <c r="E771" s="3" t="s">
        <v>114</v>
      </c>
      <c r="F771" s="35" t="s">
        <v>13</v>
      </c>
      <c r="G771" s="42"/>
      <c r="H771" s="110"/>
      <c r="I771" s="111"/>
    </row>
    <row r="772" spans="1:9" s="79" customFormat="1" ht="15.75" customHeight="1">
      <c r="A772" s="87"/>
      <c r="B772" s="1"/>
      <c r="C772" s="2" t="s">
        <v>7</v>
      </c>
      <c r="D772" s="1" t="s">
        <v>113</v>
      </c>
      <c r="E772" s="3" t="s">
        <v>114</v>
      </c>
      <c r="F772" s="39" t="s">
        <v>14</v>
      </c>
      <c r="G772" s="20">
        <v>687</v>
      </c>
      <c r="H772" s="21"/>
      <c r="I772" s="22"/>
    </row>
    <row r="773" spans="1:9" s="79" customFormat="1" ht="15.75" customHeight="1">
      <c r="A773" s="87">
        <v>3</v>
      </c>
      <c r="B773" s="1" t="s">
        <v>15</v>
      </c>
      <c r="C773" s="2" t="s">
        <v>7</v>
      </c>
      <c r="D773" s="1" t="s">
        <v>113</v>
      </c>
      <c r="E773" s="3" t="s">
        <v>114</v>
      </c>
      <c r="F773" s="39" t="s">
        <v>16</v>
      </c>
      <c r="G773" s="40">
        <f>G774+G775+G776</f>
        <v>1873</v>
      </c>
      <c r="H773" s="63"/>
      <c r="I773" s="64"/>
    </row>
    <row r="774" spans="1:9" s="79" customFormat="1" ht="15.75" customHeight="1">
      <c r="A774" s="87"/>
      <c r="B774" s="1" t="s">
        <v>15</v>
      </c>
      <c r="C774" s="2" t="s">
        <v>7</v>
      </c>
      <c r="D774" s="1" t="s">
        <v>113</v>
      </c>
      <c r="E774" s="3" t="s">
        <v>114</v>
      </c>
      <c r="F774" s="35" t="s">
        <v>12</v>
      </c>
      <c r="G774" s="42">
        <v>1595</v>
      </c>
      <c r="H774" s="110"/>
      <c r="I774" s="111"/>
    </row>
    <row r="775" spans="1:9" s="79" customFormat="1" ht="15.75" customHeight="1">
      <c r="A775" s="87"/>
      <c r="B775" s="1" t="s">
        <v>15</v>
      </c>
      <c r="C775" s="2" t="s">
        <v>7</v>
      </c>
      <c r="D775" s="1" t="s">
        <v>113</v>
      </c>
      <c r="E775" s="3" t="s">
        <v>114</v>
      </c>
      <c r="F775" s="35" t="s">
        <v>13</v>
      </c>
      <c r="G775" s="42"/>
      <c r="H775" s="110"/>
      <c r="I775" s="111"/>
    </row>
    <row r="776" spans="1:9" s="79" customFormat="1" ht="30.75" customHeight="1">
      <c r="A776" s="87"/>
      <c r="B776" s="1" t="s">
        <v>15</v>
      </c>
      <c r="C776" s="2" t="s">
        <v>7</v>
      </c>
      <c r="D776" s="1" t="s">
        <v>113</v>
      </c>
      <c r="E776" s="3" t="s">
        <v>114</v>
      </c>
      <c r="F776" s="43" t="s">
        <v>17</v>
      </c>
      <c r="G776" s="42">
        <v>278</v>
      </c>
      <c r="H776" s="110"/>
      <c r="I776" s="111"/>
    </row>
    <row r="777" spans="1:9" s="79" customFormat="1" ht="29.25" customHeight="1">
      <c r="A777" s="87"/>
      <c r="B777" s="1"/>
      <c r="C777" s="2" t="s">
        <v>7</v>
      </c>
      <c r="D777" s="1" t="s">
        <v>113</v>
      </c>
      <c r="E777" s="3" t="s">
        <v>114</v>
      </c>
      <c r="F777" s="44" t="s">
        <v>18</v>
      </c>
      <c r="G777" s="20">
        <v>90</v>
      </c>
      <c r="H777" s="21"/>
      <c r="I777" s="22"/>
    </row>
    <row r="778" spans="1:9" s="79" customFormat="1" ht="29.25" customHeight="1">
      <c r="A778" s="87"/>
      <c r="B778" s="1"/>
      <c r="C778" s="2" t="s">
        <v>7</v>
      </c>
      <c r="D778" s="1" t="s">
        <v>113</v>
      </c>
      <c r="E778" s="3" t="s">
        <v>114</v>
      </c>
      <c r="F778" s="44" t="s">
        <v>54</v>
      </c>
      <c r="G778" s="20">
        <v>40</v>
      </c>
      <c r="H778" s="21"/>
      <c r="I778" s="22"/>
    </row>
    <row r="779" spans="1:9" s="79" customFormat="1" ht="27" customHeight="1">
      <c r="A779" s="87"/>
      <c r="B779" s="1"/>
      <c r="C779" s="2" t="s">
        <v>7</v>
      </c>
      <c r="D779" s="1" t="s">
        <v>113</v>
      </c>
      <c r="E779" s="3" t="s">
        <v>114</v>
      </c>
      <c r="F779" s="44" t="s">
        <v>19</v>
      </c>
      <c r="G779" s="20">
        <v>5400</v>
      </c>
      <c r="H779" s="63"/>
      <c r="I779" s="64"/>
    </row>
    <row r="780" spans="1:9" s="106" customFormat="1" ht="26.25" customHeight="1">
      <c r="A780" s="87">
        <v>2</v>
      </c>
      <c r="B780" s="2"/>
      <c r="C780" s="2" t="s">
        <v>20</v>
      </c>
      <c r="D780" s="1" t="s">
        <v>113</v>
      </c>
      <c r="E780" s="3" t="s">
        <v>114</v>
      </c>
      <c r="F780" s="48" t="s">
        <v>21</v>
      </c>
      <c r="G780" s="31">
        <f t="shared" ref="G780:I780" si="108">SUM(G781:G783)</f>
        <v>4168</v>
      </c>
      <c r="H780" s="32">
        <f t="shared" si="108"/>
        <v>2175</v>
      </c>
      <c r="I780" s="33">
        <f t="shared" si="108"/>
        <v>0</v>
      </c>
    </row>
    <row r="781" spans="1:9" s="79" customFormat="1" ht="15.75" customHeight="1">
      <c r="A781" s="87"/>
      <c r="B781" s="2"/>
      <c r="C781" s="2" t="s">
        <v>20</v>
      </c>
      <c r="D781" s="1" t="s">
        <v>113</v>
      </c>
      <c r="E781" s="3" t="s">
        <v>114</v>
      </c>
      <c r="F781" s="52" t="s">
        <v>22</v>
      </c>
      <c r="G781" s="90">
        <v>3761</v>
      </c>
      <c r="H781" s="91">
        <v>2071</v>
      </c>
      <c r="I781" s="69"/>
    </row>
    <row r="782" spans="1:9" s="79" customFormat="1" ht="15.75" customHeight="1">
      <c r="A782" s="87"/>
      <c r="B782" s="2"/>
      <c r="C782" s="2" t="s">
        <v>20</v>
      </c>
      <c r="D782" s="1" t="s">
        <v>113</v>
      </c>
      <c r="E782" s="3" t="s">
        <v>114</v>
      </c>
      <c r="F782" s="52" t="s">
        <v>48</v>
      </c>
      <c r="G782" s="90">
        <v>234</v>
      </c>
      <c r="H782" s="91">
        <v>104</v>
      </c>
      <c r="I782" s="69"/>
    </row>
    <row r="783" spans="1:9" s="79" customFormat="1" ht="29.25" customHeight="1">
      <c r="A783" s="87"/>
      <c r="B783" s="2"/>
      <c r="C783" s="2" t="s">
        <v>20</v>
      </c>
      <c r="D783" s="1" t="s">
        <v>113</v>
      </c>
      <c r="E783" s="3" t="s">
        <v>114</v>
      </c>
      <c r="F783" s="50" t="s">
        <v>24</v>
      </c>
      <c r="G783" s="90">
        <v>173</v>
      </c>
      <c r="H783" s="91">
        <v>0</v>
      </c>
      <c r="I783" s="69"/>
    </row>
    <row r="784" spans="1:9" s="92" customFormat="1" ht="17.100000000000001" customHeight="1">
      <c r="A784" s="87">
        <v>2</v>
      </c>
      <c r="B784" s="2"/>
      <c r="C784" s="2" t="s">
        <v>25</v>
      </c>
      <c r="D784" s="1" t="s">
        <v>113</v>
      </c>
      <c r="E784" s="53" t="s">
        <v>114</v>
      </c>
      <c r="F784" s="19" t="s">
        <v>26</v>
      </c>
      <c r="G784" s="20">
        <f t="shared" ref="G784:I784" si="109">SUM(G785:G804)</f>
        <v>31597</v>
      </c>
      <c r="H784" s="21">
        <f t="shared" si="109"/>
        <v>40919</v>
      </c>
      <c r="I784" s="22">
        <f t="shared" si="109"/>
        <v>14599</v>
      </c>
    </row>
    <row r="785" spans="1:9" s="79" customFormat="1" ht="15.75" customHeight="1">
      <c r="A785" s="87"/>
      <c r="B785" s="2"/>
      <c r="C785" s="2" t="s">
        <v>25</v>
      </c>
      <c r="D785" s="1" t="s">
        <v>113</v>
      </c>
      <c r="E785" s="56" t="s">
        <v>114</v>
      </c>
      <c r="F785" s="52" t="s">
        <v>43</v>
      </c>
      <c r="G785" s="28">
        <v>827</v>
      </c>
      <c r="H785" s="29">
        <v>1270</v>
      </c>
      <c r="I785" s="30"/>
    </row>
    <row r="786" spans="1:9" s="79" customFormat="1" ht="15.75" customHeight="1">
      <c r="A786" s="87"/>
      <c r="B786" s="2"/>
      <c r="C786" s="2" t="s">
        <v>25</v>
      </c>
      <c r="D786" s="1" t="s">
        <v>113</v>
      </c>
      <c r="E786" s="56" t="s">
        <v>114</v>
      </c>
      <c r="F786" s="52" t="s">
        <v>55</v>
      </c>
      <c r="G786" s="28">
        <v>827</v>
      </c>
      <c r="H786" s="29">
        <v>635</v>
      </c>
      <c r="I786" s="30"/>
    </row>
    <row r="787" spans="1:9" s="79" customFormat="1" ht="15.75" customHeight="1">
      <c r="A787" s="87"/>
      <c r="B787" s="2"/>
      <c r="C787" s="2" t="s">
        <v>25</v>
      </c>
      <c r="D787" s="1" t="s">
        <v>113</v>
      </c>
      <c r="E787" s="56" t="s">
        <v>114</v>
      </c>
      <c r="F787" s="52" t="s">
        <v>49</v>
      </c>
      <c r="G787" s="28">
        <v>316</v>
      </c>
      <c r="H787" s="29">
        <v>476</v>
      </c>
      <c r="I787" s="30">
        <v>200</v>
      </c>
    </row>
    <row r="788" spans="1:9" s="79" customFormat="1" ht="15.75" customHeight="1">
      <c r="A788" s="87"/>
      <c r="B788" s="2"/>
      <c r="C788" s="2" t="s">
        <v>25</v>
      </c>
      <c r="D788" s="1" t="s">
        <v>113</v>
      </c>
      <c r="E788" s="56" t="s">
        <v>114</v>
      </c>
      <c r="F788" s="52" t="s">
        <v>66</v>
      </c>
      <c r="G788" s="28">
        <v>239</v>
      </c>
      <c r="H788" s="29">
        <v>100</v>
      </c>
      <c r="I788" s="30"/>
    </row>
    <row r="789" spans="1:9" s="79" customFormat="1" ht="15.75" customHeight="1">
      <c r="A789" s="87"/>
      <c r="B789" s="2"/>
      <c r="C789" s="2" t="s">
        <v>25</v>
      </c>
      <c r="D789" s="1" t="s">
        <v>113</v>
      </c>
      <c r="E789" s="56" t="s">
        <v>114</v>
      </c>
      <c r="F789" s="52" t="s">
        <v>50</v>
      </c>
      <c r="G789" s="28">
        <v>827</v>
      </c>
      <c r="H789" s="29">
        <v>1270</v>
      </c>
      <c r="I789" s="30"/>
    </row>
    <row r="790" spans="1:9" s="79" customFormat="1" ht="15.75" customHeight="1">
      <c r="A790" s="87"/>
      <c r="B790" s="2"/>
      <c r="C790" s="2" t="s">
        <v>25</v>
      </c>
      <c r="D790" s="1" t="s">
        <v>113</v>
      </c>
      <c r="E790" s="56" t="s">
        <v>114</v>
      </c>
      <c r="F790" s="52" t="s">
        <v>51</v>
      </c>
      <c r="G790" s="28">
        <v>827</v>
      </c>
      <c r="H790" s="29">
        <v>635</v>
      </c>
      <c r="I790" s="30"/>
    </row>
    <row r="791" spans="1:9" s="79" customFormat="1" ht="15.75" customHeight="1">
      <c r="A791" s="87"/>
      <c r="B791" s="2"/>
      <c r="C791" s="2" t="s">
        <v>25</v>
      </c>
      <c r="D791" s="1" t="s">
        <v>113</v>
      </c>
      <c r="E791" s="56" t="s">
        <v>114</v>
      </c>
      <c r="F791" s="52" t="s">
        <v>115</v>
      </c>
      <c r="G791" s="28">
        <v>239</v>
      </c>
      <c r="H791" s="29"/>
      <c r="I791" s="30"/>
    </row>
    <row r="792" spans="1:9" s="79" customFormat="1" ht="15.75" customHeight="1">
      <c r="A792" s="87"/>
      <c r="B792" s="2"/>
      <c r="C792" s="2" t="s">
        <v>25</v>
      </c>
      <c r="D792" s="1" t="s">
        <v>113</v>
      </c>
      <c r="E792" s="56" t="s">
        <v>114</v>
      </c>
      <c r="F792" s="52" t="s">
        <v>27</v>
      </c>
      <c r="G792" s="28">
        <v>1033</v>
      </c>
      <c r="H792" s="29">
        <v>1329</v>
      </c>
      <c r="I792" s="30">
        <v>0</v>
      </c>
    </row>
    <row r="793" spans="1:9" s="79" customFormat="1" ht="15.75" customHeight="1">
      <c r="A793" s="87"/>
      <c r="B793" s="2"/>
      <c r="C793" s="2" t="s">
        <v>25</v>
      </c>
      <c r="D793" s="1" t="s">
        <v>113</v>
      </c>
      <c r="E793" s="56" t="s">
        <v>114</v>
      </c>
      <c r="F793" s="52" t="s">
        <v>28</v>
      </c>
      <c r="G793" s="28">
        <v>1033</v>
      </c>
      <c r="H793" s="29">
        <v>100</v>
      </c>
      <c r="I793" s="30">
        <v>0</v>
      </c>
    </row>
    <row r="794" spans="1:9" s="79" customFormat="1" ht="15.75" customHeight="1">
      <c r="A794" s="87"/>
      <c r="B794" s="2"/>
      <c r="C794" s="2" t="s">
        <v>25</v>
      </c>
      <c r="D794" s="1" t="s">
        <v>113</v>
      </c>
      <c r="E794" s="56" t="s">
        <v>114</v>
      </c>
      <c r="F794" s="52" t="s">
        <v>29</v>
      </c>
      <c r="G794" s="28">
        <v>2486</v>
      </c>
      <c r="H794" s="29">
        <v>3572</v>
      </c>
      <c r="I794" s="30">
        <v>1800</v>
      </c>
    </row>
    <row r="795" spans="1:9" s="79" customFormat="1" ht="15.75" customHeight="1">
      <c r="A795" s="87"/>
      <c r="B795" s="2"/>
      <c r="C795" s="2" t="s">
        <v>25</v>
      </c>
      <c r="D795" s="1" t="s">
        <v>113</v>
      </c>
      <c r="E795" s="56" t="s">
        <v>114</v>
      </c>
      <c r="F795" s="52" t="s">
        <v>44</v>
      </c>
      <c r="G795" s="28">
        <v>622</v>
      </c>
      <c r="H795" s="29">
        <v>1270</v>
      </c>
      <c r="I795" s="30">
        <v>300</v>
      </c>
    </row>
    <row r="796" spans="1:9" s="79" customFormat="1" ht="15.75" customHeight="1">
      <c r="A796" s="87"/>
      <c r="B796" s="2"/>
      <c r="C796" s="2" t="s">
        <v>25</v>
      </c>
      <c r="D796" s="1" t="s">
        <v>113</v>
      </c>
      <c r="E796" s="56" t="s">
        <v>114</v>
      </c>
      <c r="F796" s="52" t="s">
        <v>56</v>
      </c>
      <c r="G796" s="28">
        <v>622</v>
      </c>
      <c r="H796" s="29">
        <v>635</v>
      </c>
      <c r="I796" s="30">
        <v>60</v>
      </c>
    </row>
    <row r="797" spans="1:9" s="79" customFormat="1" ht="15.75" customHeight="1">
      <c r="A797" s="87"/>
      <c r="B797" s="2"/>
      <c r="C797" s="2" t="s">
        <v>25</v>
      </c>
      <c r="D797" s="1" t="s">
        <v>113</v>
      </c>
      <c r="E797" s="56" t="s">
        <v>114</v>
      </c>
      <c r="F797" s="52" t="s">
        <v>30</v>
      </c>
      <c r="G797" s="28">
        <v>622</v>
      </c>
      <c r="H797" s="29">
        <v>1270</v>
      </c>
      <c r="I797" s="30">
        <v>300</v>
      </c>
    </row>
    <row r="798" spans="1:9" s="79" customFormat="1" ht="15.75" customHeight="1">
      <c r="A798" s="87"/>
      <c r="B798" s="2"/>
      <c r="C798" s="2" t="s">
        <v>25</v>
      </c>
      <c r="D798" s="1" t="s">
        <v>113</v>
      </c>
      <c r="E798" s="56" t="s">
        <v>114</v>
      </c>
      <c r="F798" s="52" t="s">
        <v>31</v>
      </c>
      <c r="G798" s="28">
        <v>622</v>
      </c>
      <c r="H798" s="29">
        <v>635</v>
      </c>
      <c r="I798" s="30">
        <v>60</v>
      </c>
    </row>
    <row r="799" spans="1:9" s="79" customFormat="1" ht="15.75" customHeight="1">
      <c r="A799" s="87"/>
      <c r="B799" s="2"/>
      <c r="C799" s="2" t="s">
        <v>25</v>
      </c>
      <c r="D799" s="1" t="s">
        <v>113</v>
      </c>
      <c r="E799" s="56" t="s">
        <v>114</v>
      </c>
      <c r="F799" s="52" t="s">
        <v>32</v>
      </c>
      <c r="G799" s="28">
        <v>6320</v>
      </c>
      <c r="H799" s="29">
        <v>8897</v>
      </c>
      <c r="I799" s="30">
        <v>4272</v>
      </c>
    </row>
    <row r="800" spans="1:9" s="79" customFormat="1" ht="15.75" customHeight="1">
      <c r="A800" s="87"/>
      <c r="B800" s="2"/>
      <c r="C800" s="2" t="s">
        <v>25</v>
      </c>
      <c r="D800" s="1" t="s">
        <v>113</v>
      </c>
      <c r="E800" s="56" t="s">
        <v>114</v>
      </c>
      <c r="F800" s="52" t="s">
        <v>33</v>
      </c>
      <c r="G800" s="28">
        <f>10448+104-10</f>
        <v>10542</v>
      </c>
      <c r="H800" s="29">
        <v>13586</v>
      </c>
      <c r="I800" s="30">
        <v>6167</v>
      </c>
    </row>
    <row r="801" spans="1:9" s="79" customFormat="1" ht="15.75" customHeight="1">
      <c r="A801" s="87"/>
      <c r="B801" s="2"/>
      <c r="C801" s="2" t="s">
        <v>25</v>
      </c>
      <c r="D801" s="1" t="s">
        <v>113</v>
      </c>
      <c r="E801" s="56" t="s">
        <v>114</v>
      </c>
      <c r="F801" s="52" t="s">
        <v>34</v>
      </c>
      <c r="G801" s="28">
        <v>468</v>
      </c>
      <c r="H801" s="29">
        <v>1072</v>
      </c>
      <c r="I801" s="30">
        <v>540</v>
      </c>
    </row>
    <row r="802" spans="1:9" s="79" customFormat="1" ht="15.75" customHeight="1">
      <c r="A802" s="87"/>
      <c r="B802" s="2"/>
      <c r="C802" s="2" t="s">
        <v>25</v>
      </c>
      <c r="D802" s="1" t="s">
        <v>113</v>
      </c>
      <c r="E802" s="56" t="s">
        <v>114</v>
      </c>
      <c r="F802" s="52" t="s">
        <v>35</v>
      </c>
      <c r="G802" s="28">
        <v>468</v>
      </c>
      <c r="H802" s="29">
        <v>357</v>
      </c>
      <c r="I802" s="30">
        <v>180</v>
      </c>
    </row>
    <row r="803" spans="1:9" s="79" customFormat="1" ht="15.75" customHeight="1">
      <c r="A803" s="87"/>
      <c r="B803" s="2"/>
      <c r="C803" s="2" t="s">
        <v>25</v>
      </c>
      <c r="D803" s="1" t="s">
        <v>113</v>
      </c>
      <c r="E803" s="56" t="s">
        <v>114</v>
      </c>
      <c r="F803" s="52" t="s">
        <v>36</v>
      </c>
      <c r="G803" s="28">
        <v>1243</v>
      </c>
      <c r="H803" s="29">
        <v>1905</v>
      </c>
      <c r="I803" s="30">
        <v>720</v>
      </c>
    </row>
    <row r="804" spans="1:9" s="79" customFormat="1" ht="15.75" customHeight="1">
      <c r="A804" s="87"/>
      <c r="B804" s="2"/>
      <c r="C804" s="2" t="s">
        <v>25</v>
      </c>
      <c r="D804" s="1" t="s">
        <v>113</v>
      </c>
      <c r="E804" s="56" t="s">
        <v>114</v>
      </c>
      <c r="F804" s="52" t="s">
        <v>69</v>
      </c>
      <c r="G804" s="28">
        <v>1414</v>
      </c>
      <c r="H804" s="29">
        <v>1905</v>
      </c>
      <c r="I804" s="30">
        <v>0</v>
      </c>
    </row>
    <row r="805" spans="1:9" s="109" customFormat="1" ht="30.75" customHeight="1">
      <c r="A805" s="87">
        <v>4</v>
      </c>
      <c r="B805" s="2"/>
      <c r="C805" s="2"/>
      <c r="D805" s="1"/>
      <c r="E805" s="109" t="s">
        <v>116</v>
      </c>
      <c r="F805" s="14" t="s">
        <v>117</v>
      </c>
      <c r="G805" s="15">
        <f t="shared" ref="G805:I805" si="110">G766+G736+G707+G672+G649+G613+G584+G547+G520+G489+G461+G430+G403+G376+G345+G309+G279+G244+G212+G182+G138+G113+G81+G55+G34+G6</f>
        <v>860940</v>
      </c>
      <c r="H805" s="16">
        <f t="shared" si="110"/>
        <v>699138</v>
      </c>
      <c r="I805" s="17">
        <f t="shared" si="110"/>
        <v>236217</v>
      </c>
    </row>
    <row r="806" spans="1:9" s="109" customFormat="1" ht="36" customHeight="1">
      <c r="A806" s="87">
        <v>1</v>
      </c>
      <c r="B806" s="2"/>
      <c r="C806" s="2"/>
      <c r="D806" s="1" t="s">
        <v>118</v>
      </c>
      <c r="E806" s="109" t="s">
        <v>119</v>
      </c>
      <c r="F806" s="14" t="s">
        <v>118</v>
      </c>
      <c r="G806" s="15">
        <f t="shared" ref="G806:H806" si="111">G807</f>
        <v>0</v>
      </c>
      <c r="H806" s="16">
        <f t="shared" si="111"/>
        <v>0</v>
      </c>
      <c r="I806" s="17">
        <f>I807</f>
        <v>412</v>
      </c>
    </row>
    <row r="807" spans="1:9" s="106" customFormat="1" ht="17.100000000000001" customHeight="1">
      <c r="A807" s="87">
        <v>2</v>
      </c>
      <c r="B807" s="2"/>
      <c r="C807" s="2" t="s">
        <v>120</v>
      </c>
      <c r="D807" s="1" t="s">
        <v>118</v>
      </c>
      <c r="E807" s="109" t="s">
        <v>119</v>
      </c>
      <c r="F807" s="116" t="s">
        <v>121</v>
      </c>
      <c r="G807" s="31">
        <f t="shared" ref="G807:I807" si="112">SUM(G808:G814)</f>
        <v>0</v>
      </c>
      <c r="H807" s="32">
        <f t="shared" si="112"/>
        <v>0</v>
      </c>
      <c r="I807" s="33">
        <f t="shared" si="112"/>
        <v>412</v>
      </c>
    </row>
    <row r="808" spans="1:9" s="79" customFormat="1" ht="15.75" customHeight="1">
      <c r="A808" s="87"/>
      <c r="B808" s="2"/>
      <c r="C808" s="2" t="s">
        <v>120</v>
      </c>
      <c r="D808" s="1" t="s">
        <v>118</v>
      </c>
      <c r="E808" s="109" t="s">
        <v>119</v>
      </c>
      <c r="F808" s="52" t="s">
        <v>50</v>
      </c>
      <c r="G808" s="28"/>
      <c r="H808" s="29"/>
      <c r="I808" s="30"/>
    </row>
    <row r="809" spans="1:9" s="79" customFormat="1" ht="15.75" customHeight="1">
      <c r="A809" s="87"/>
      <c r="B809" s="2"/>
      <c r="C809" s="2" t="s">
        <v>120</v>
      </c>
      <c r="D809" s="1" t="s">
        <v>118</v>
      </c>
      <c r="E809" s="109" t="s">
        <v>119</v>
      </c>
      <c r="F809" s="52" t="s">
        <v>27</v>
      </c>
      <c r="G809" s="28"/>
      <c r="H809" s="29"/>
      <c r="I809" s="30"/>
    </row>
    <row r="810" spans="1:9" s="79" customFormat="1" ht="15.75" customHeight="1">
      <c r="A810" s="87"/>
      <c r="B810" s="2"/>
      <c r="C810" s="2" t="s">
        <v>120</v>
      </c>
      <c r="D810" s="1" t="s">
        <v>118</v>
      </c>
      <c r="E810" s="109" t="s">
        <v>119</v>
      </c>
      <c r="F810" s="52" t="s">
        <v>122</v>
      </c>
      <c r="G810" s="28"/>
      <c r="H810" s="29"/>
      <c r="I810" s="30"/>
    </row>
    <row r="811" spans="1:9" s="79" customFormat="1" ht="15.75" customHeight="1">
      <c r="A811" s="87"/>
      <c r="B811" s="2"/>
      <c r="C811" s="2" t="s">
        <v>120</v>
      </c>
      <c r="D811" s="1" t="s">
        <v>118</v>
      </c>
      <c r="E811" s="109" t="s">
        <v>119</v>
      </c>
      <c r="F811" s="52" t="s">
        <v>33</v>
      </c>
      <c r="G811" s="28"/>
      <c r="H811" s="29"/>
      <c r="I811" s="30"/>
    </row>
    <row r="812" spans="1:9" s="79" customFormat="1" ht="15.75" customHeight="1">
      <c r="A812" s="87"/>
      <c r="B812" s="2"/>
      <c r="C812" s="2" t="s">
        <v>120</v>
      </c>
      <c r="D812" s="1" t="s">
        <v>118</v>
      </c>
      <c r="E812" s="109" t="s">
        <v>119</v>
      </c>
      <c r="F812" s="52" t="s">
        <v>34</v>
      </c>
      <c r="G812" s="28"/>
      <c r="H812" s="29"/>
      <c r="I812" s="30">
        <v>412</v>
      </c>
    </row>
    <row r="813" spans="1:9" s="79" customFormat="1" ht="15.75" customHeight="1">
      <c r="A813" s="87"/>
      <c r="B813" s="2"/>
      <c r="C813" s="2" t="s">
        <v>120</v>
      </c>
      <c r="D813" s="1" t="s">
        <v>118</v>
      </c>
      <c r="E813" s="109" t="s">
        <v>119</v>
      </c>
      <c r="F813" s="52" t="s">
        <v>123</v>
      </c>
      <c r="G813" s="28"/>
      <c r="H813" s="29"/>
      <c r="I813" s="30"/>
    </row>
    <row r="814" spans="1:9" s="79" customFormat="1" ht="15.75" customHeight="1">
      <c r="A814" s="87"/>
      <c r="B814" s="2"/>
      <c r="C814" s="2" t="s">
        <v>120</v>
      </c>
      <c r="D814" s="1" t="s">
        <v>118</v>
      </c>
      <c r="E814" s="109" t="s">
        <v>119</v>
      </c>
      <c r="F814" s="52" t="s">
        <v>36</v>
      </c>
      <c r="G814" s="28"/>
      <c r="H814" s="29"/>
      <c r="I814" s="30"/>
    </row>
    <row r="815" spans="1:9" s="3" customFormat="1" ht="35.25" customHeight="1">
      <c r="A815" s="87">
        <v>1</v>
      </c>
      <c r="B815" s="2"/>
      <c r="C815" s="2"/>
      <c r="D815" s="1" t="s">
        <v>124</v>
      </c>
      <c r="E815" s="109" t="s">
        <v>125</v>
      </c>
      <c r="F815" s="14" t="s">
        <v>124</v>
      </c>
      <c r="G815" s="15">
        <f t="shared" ref="G815:I815" si="113">G818+G823+G832+G838+G836+G816</f>
        <v>111862</v>
      </c>
      <c r="H815" s="16">
        <f t="shared" si="113"/>
        <v>91721</v>
      </c>
      <c r="I815" s="17">
        <f t="shared" si="113"/>
        <v>41802</v>
      </c>
    </row>
    <row r="816" spans="1:9" s="3" customFormat="1" ht="22.5" customHeight="1">
      <c r="A816" s="87">
        <v>2</v>
      </c>
      <c r="B816" s="2"/>
      <c r="C816" s="2" t="s">
        <v>126</v>
      </c>
      <c r="D816" s="1" t="s">
        <v>124</v>
      </c>
      <c r="E816" s="109" t="s">
        <v>125</v>
      </c>
      <c r="F816" s="117" t="s">
        <v>126</v>
      </c>
      <c r="G816" s="15">
        <f t="shared" ref="G816:I816" si="114">G817</f>
        <v>5000</v>
      </c>
      <c r="H816" s="16">
        <f t="shared" si="114"/>
        <v>2000</v>
      </c>
      <c r="I816" s="17">
        <f t="shared" si="114"/>
        <v>0</v>
      </c>
    </row>
    <row r="817" spans="1:9" s="79" customFormat="1" ht="15.75" customHeight="1">
      <c r="A817" s="87"/>
      <c r="B817" s="2"/>
      <c r="C817" s="2" t="s">
        <v>126</v>
      </c>
      <c r="D817" s="1" t="s">
        <v>124</v>
      </c>
      <c r="E817" s="109" t="s">
        <v>125</v>
      </c>
      <c r="F817" s="52" t="s">
        <v>127</v>
      </c>
      <c r="G817" s="28">
        <v>5000</v>
      </c>
      <c r="H817" s="29">
        <v>2000</v>
      </c>
      <c r="I817" s="30"/>
    </row>
    <row r="818" spans="1:9" s="106" customFormat="1" ht="17.100000000000001" customHeight="1">
      <c r="A818" s="87">
        <v>2</v>
      </c>
      <c r="B818" s="2"/>
      <c r="C818" s="2" t="s">
        <v>128</v>
      </c>
      <c r="D818" s="1" t="s">
        <v>124</v>
      </c>
      <c r="E818" s="109" t="s">
        <v>125</v>
      </c>
      <c r="F818" s="117" t="s">
        <v>129</v>
      </c>
      <c r="G818" s="31">
        <f t="shared" ref="G818:I818" si="115">SUM(G819:G822)</f>
        <v>4050</v>
      </c>
      <c r="H818" s="32">
        <f t="shared" si="115"/>
        <v>2400</v>
      </c>
      <c r="I818" s="33">
        <f t="shared" si="115"/>
        <v>0</v>
      </c>
    </row>
    <row r="819" spans="1:9" s="79" customFormat="1" ht="15.75" customHeight="1">
      <c r="A819" s="87"/>
      <c r="B819" s="2"/>
      <c r="C819" s="2" t="s">
        <v>128</v>
      </c>
      <c r="D819" s="1" t="s">
        <v>124</v>
      </c>
      <c r="E819" s="109" t="s">
        <v>125</v>
      </c>
      <c r="F819" s="52" t="s">
        <v>130</v>
      </c>
      <c r="G819" s="28">
        <v>600</v>
      </c>
      <c r="H819" s="29">
        <v>100</v>
      </c>
      <c r="I819" s="30"/>
    </row>
    <row r="820" spans="1:9" s="79" customFormat="1" ht="15.75" customHeight="1">
      <c r="A820" s="87"/>
      <c r="B820" s="2"/>
      <c r="C820" s="2" t="s">
        <v>128</v>
      </c>
      <c r="D820" s="1" t="s">
        <v>124</v>
      </c>
      <c r="E820" s="109" t="s">
        <v>125</v>
      </c>
      <c r="F820" s="52" t="s">
        <v>131</v>
      </c>
      <c r="G820" s="28">
        <v>2250</v>
      </c>
      <c r="H820" s="29">
        <v>1100</v>
      </c>
      <c r="I820" s="30"/>
    </row>
    <row r="821" spans="1:9" s="79" customFormat="1" ht="15.75" customHeight="1">
      <c r="A821" s="87"/>
      <c r="B821" s="2"/>
      <c r="C821" s="2" t="s">
        <v>128</v>
      </c>
      <c r="D821" s="1" t="s">
        <v>124</v>
      </c>
      <c r="E821" s="109" t="s">
        <v>125</v>
      </c>
      <c r="F821" s="52" t="s">
        <v>132</v>
      </c>
      <c r="G821" s="28">
        <v>600</v>
      </c>
      <c r="H821" s="29">
        <v>800</v>
      </c>
      <c r="I821" s="30"/>
    </row>
    <row r="822" spans="1:9" s="79" customFormat="1" ht="15.75" customHeight="1">
      <c r="A822" s="87"/>
      <c r="B822" s="2"/>
      <c r="C822" s="2" t="s">
        <v>128</v>
      </c>
      <c r="D822" s="1" t="s">
        <v>124</v>
      </c>
      <c r="E822" s="109" t="s">
        <v>125</v>
      </c>
      <c r="F822" s="52" t="s">
        <v>133</v>
      </c>
      <c r="G822" s="28">
        <v>600</v>
      </c>
      <c r="H822" s="29">
        <v>400</v>
      </c>
      <c r="I822" s="30"/>
    </row>
    <row r="823" spans="1:9" s="92" customFormat="1" ht="17.100000000000001" customHeight="1">
      <c r="A823" s="87">
        <v>2</v>
      </c>
      <c r="B823" s="1"/>
      <c r="C823" s="2" t="s">
        <v>7</v>
      </c>
      <c r="D823" s="1" t="s">
        <v>124</v>
      </c>
      <c r="E823" s="109" t="s">
        <v>125</v>
      </c>
      <c r="F823" s="19" t="s">
        <v>8</v>
      </c>
      <c r="G823" s="20">
        <f>G824+G825+G828+G829</f>
        <v>27585</v>
      </c>
      <c r="H823" s="21">
        <f t="shared" ref="H823:I823" si="116">H824+H825+H828+H829</f>
        <v>0</v>
      </c>
      <c r="I823" s="22">
        <f t="shared" si="116"/>
        <v>0</v>
      </c>
    </row>
    <row r="824" spans="1:9" s="92" customFormat="1" ht="17.100000000000001" customHeight="1">
      <c r="A824" s="87"/>
      <c r="B824" s="1"/>
      <c r="C824" s="2" t="s">
        <v>7</v>
      </c>
      <c r="D824" s="1" t="s">
        <v>124</v>
      </c>
      <c r="E824" s="109" t="s">
        <v>125</v>
      </c>
      <c r="F824" s="24" t="s">
        <v>9</v>
      </c>
      <c r="G824" s="97">
        <v>4972</v>
      </c>
      <c r="H824" s="29"/>
      <c r="I824" s="30"/>
    </row>
    <row r="825" spans="1:9" s="79" customFormat="1" ht="15.75" customHeight="1">
      <c r="A825" s="87">
        <v>3</v>
      </c>
      <c r="B825" s="1" t="s">
        <v>10</v>
      </c>
      <c r="C825" s="2" t="s">
        <v>7</v>
      </c>
      <c r="D825" s="1" t="s">
        <v>124</v>
      </c>
      <c r="E825" s="109" t="s">
        <v>125</v>
      </c>
      <c r="F825" s="24" t="s">
        <v>11</v>
      </c>
      <c r="G825" s="40">
        <f>G826+G827</f>
        <v>16020</v>
      </c>
      <c r="H825" s="63"/>
      <c r="I825" s="64"/>
    </row>
    <row r="826" spans="1:9" s="79" customFormat="1" ht="15.75" customHeight="1">
      <c r="A826" s="87"/>
      <c r="B826" s="1" t="s">
        <v>10</v>
      </c>
      <c r="C826" s="2" t="s">
        <v>7</v>
      </c>
      <c r="D826" s="1" t="s">
        <v>124</v>
      </c>
      <c r="E826" s="109" t="s">
        <v>125</v>
      </c>
      <c r="F826" s="35" t="s">
        <v>12</v>
      </c>
      <c r="G826" s="36">
        <v>16020</v>
      </c>
      <c r="H826" s="37"/>
      <c r="I826" s="38"/>
    </row>
    <row r="827" spans="1:9" s="79" customFormat="1" ht="15.75" customHeight="1">
      <c r="A827" s="87"/>
      <c r="B827" s="1" t="s">
        <v>10</v>
      </c>
      <c r="C827" s="2" t="s">
        <v>7</v>
      </c>
      <c r="D827" s="1" t="s">
        <v>124</v>
      </c>
      <c r="E827" s="109" t="s">
        <v>125</v>
      </c>
      <c r="F827" s="35" t="s">
        <v>13</v>
      </c>
      <c r="G827" s="20"/>
      <c r="H827" s="21"/>
      <c r="I827" s="22"/>
    </row>
    <row r="828" spans="1:9" s="79" customFormat="1" ht="15.75" customHeight="1">
      <c r="A828" s="87"/>
      <c r="B828" s="1"/>
      <c r="C828" s="2" t="s">
        <v>7</v>
      </c>
      <c r="D828" s="1" t="s">
        <v>124</v>
      </c>
      <c r="E828" s="109" t="s">
        <v>125</v>
      </c>
      <c r="F828" s="39" t="s">
        <v>14</v>
      </c>
      <c r="G828" s="20">
        <v>1493</v>
      </c>
      <c r="H828" s="21"/>
      <c r="I828" s="22"/>
    </row>
    <row r="829" spans="1:9" s="79" customFormat="1" ht="15.75" customHeight="1">
      <c r="A829" s="87">
        <v>3</v>
      </c>
      <c r="B829" s="1" t="s">
        <v>15</v>
      </c>
      <c r="C829" s="2" t="s">
        <v>7</v>
      </c>
      <c r="D829" s="1" t="s">
        <v>124</v>
      </c>
      <c r="E829" s="109" t="s">
        <v>125</v>
      </c>
      <c r="F829" s="39" t="s">
        <v>16</v>
      </c>
      <c r="G829" s="40">
        <f>SUM(G830:G831)</f>
        <v>5100</v>
      </c>
      <c r="H829" s="63"/>
      <c r="I829" s="64"/>
    </row>
    <row r="830" spans="1:9" s="79" customFormat="1" ht="15.75" customHeight="1">
      <c r="A830" s="87"/>
      <c r="B830" s="1" t="s">
        <v>15</v>
      </c>
      <c r="C830" s="2" t="s">
        <v>7</v>
      </c>
      <c r="D830" s="1" t="s">
        <v>124</v>
      </c>
      <c r="E830" s="109" t="s">
        <v>125</v>
      </c>
      <c r="F830" s="35" t="s">
        <v>12</v>
      </c>
      <c r="G830" s="42">
        <v>5100</v>
      </c>
      <c r="H830" s="110"/>
      <c r="I830" s="111"/>
    </row>
    <row r="831" spans="1:9" s="79" customFormat="1" ht="15.75" customHeight="1">
      <c r="A831" s="87"/>
      <c r="B831" s="1" t="s">
        <v>15</v>
      </c>
      <c r="C831" s="2" t="s">
        <v>7</v>
      </c>
      <c r="D831" s="1" t="s">
        <v>124</v>
      </c>
      <c r="E831" s="109" t="s">
        <v>125</v>
      </c>
      <c r="F831" s="35" t="s">
        <v>13</v>
      </c>
      <c r="G831" s="42"/>
      <c r="H831" s="110"/>
      <c r="I831" s="111"/>
    </row>
    <row r="832" spans="1:9" s="92" customFormat="1" ht="17.100000000000001" customHeight="1">
      <c r="A832" s="87">
        <v>2</v>
      </c>
      <c r="B832" s="1"/>
      <c r="C832" s="2" t="s">
        <v>134</v>
      </c>
      <c r="D832" s="1" t="s">
        <v>124</v>
      </c>
      <c r="E832" s="109" t="s">
        <v>125</v>
      </c>
      <c r="F832" s="19" t="s">
        <v>135</v>
      </c>
      <c r="G832" s="20">
        <f>SUM(G833:G835)</f>
        <v>7800</v>
      </c>
      <c r="H832" s="21">
        <f>H833</f>
        <v>0</v>
      </c>
      <c r="I832" s="22">
        <f>I833</f>
        <v>0</v>
      </c>
    </row>
    <row r="833" spans="1:9" s="92" customFormat="1" ht="15.75" customHeight="1">
      <c r="A833" s="87"/>
      <c r="B833" s="1"/>
      <c r="C833" s="2" t="s">
        <v>134</v>
      </c>
      <c r="D833" s="1" t="s">
        <v>124</v>
      </c>
      <c r="E833" s="109" t="s">
        <v>125</v>
      </c>
      <c r="F833" s="118" t="s">
        <v>136</v>
      </c>
      <c r="G833" s="119">
        <f>4300+2700</f>
        <v>7000</v>
      </c>
      <c r="H833" s="120"/>
      <c r="I833" s="112"/>
    </row>
    <row r="834" spans="1:9" s="92" customFormat="1" ht="15.75" customHeight="1">
      <c r="A834" s="87"/>
      <c r="B834" s="1"/>
      <c r="C834" s="2" t="s">
        <v>134</v>
      </c>
      <c r="D834" s="1" t="s">
        <v>124</v>
      </c>
      <c r="E834" s="109" t="s">
        <v>125</v>
      </c>
      <c r="F834" s="118" t="s">
        <v>137</v>
      </c>
      <c r="G834" s="119"/>
      <c r="H834" s="120"/>
      <c r="I834" s="112"/>
    </row>
    <row r="835" spans="1:9" s="92" customFormat="1" ht="15.75" customHeight="1">
      <c r="A835" s="87"/>
      <c r="B835" s="1"/>
      <c r="C835" s="2" t="s">
        <v>134</v>
      </c>
      <c r="D835" s="1" t="s">
        <v>124</v>
      </c>
      <c r="E835" s="109" t="s">
        <v>125</v>
      </c>
      <c r="F835" s="118" t="s">
        <v>138</v>
      </c>
      <c r="G835" s="119">
        <f>6+794</f>
        <v>800</v>
      </c>
      <c r="H835" s="120"/>
      <c r="I835" s="112"/>
    </row>
    <row r="836" spans="1:9" s="92" customFormat="1" ht="15.75" customHeight="1">
      <c r="A836" s="87">
        <v>2</v>
      </c>
      <c r="B836" s="1"/>
      <c r="C836" s="2" t="s">
        <v>120</v>
      </c>
      <c r="D836" s="1" t="s">
        <v>124</v>
      </c>
      <c r="E836" s="109" t="s">
        <v>125</v>
      </c>
      <c r="F836" s="19" t="s">
        <v>139</v>
      </c>
      <c r="G836" s="20"/>
      <c r="H836" s="21"/>
      <c r="I836" s="22">
        <f>I837</f>
        <v>19000</v>
      </c>
    </row>
    <row r="837" spans="1:9" s="92" customFormat="1" ht="15.75" customHeight="1">
      <c r="A837" s="87"/>
      <c r="B837" s="2"/>
      <c r="C837" s="2" t="s">
        <v>120</v>
      </c>
      <c r="D837" s="1" t="s">
        <v>124</v>
      </c>
      <c r="E837" s="109" t="s">
        <v>125</v>
      </c>
      <c r="F837" s="52" t="s">
        <v>34</v>
      </c>
      <c r="G837" s="28"/>
      <c r="H837" s="29"/>
      <c r="I837" s="30">
        <v>19000</v>
      </c>
    </row>
    <row r="838" spans="1:9" s="92" customFormat="1" ht="17.100000000000001" customHeight="1">
      <c r="A838" s="87">
        <v>2</v>
      </c>
      <c r="B838" s="2"/>
      <c r="C838" s="2" t="s">
        <v>25</v>
      </c>
      <c r="D838" s="1" t="s">
        <v>124</v>
      </c>
      <c r="E838" s="121" t="s">
        <v>125</v>
      </c>
      <c r="F838" s="19" t="s">
        <v>26</v>
      </c>
      <c r="G838" s="20">
        <f t="shared" ref="G838:I838" si="117">SUM(G839:G858)</f>
        <v>67427</v>
      </c>
      <c r="H838" s="21">
        <f t="shared" si="117"/>
        <v>87321</v>
      </c>
      <c r="I838" s="21">
        <f t="shared" si="117"/>
        <v>22802</v>
      </c>
    </row>
    <row r="839" spans="1:9" s="79" customFormat="1" ht="15.75" customHeight="1">
      <c r="A839" s="87"/>
      <c r="B839" s="2"/>
      <c r="C839" s="2" t="s">
        <v>25</v>
      </c>
      <c r="D839" s="1" t="s">
        <v>124</v>
      </c>
      <c r="E839" s="122" t="s">
        <v>125</v>
      </c>
      <c r="F839" s="76" t="s">
        <v>99</v>
      </c>
      <c r="G839" s="28">
        <v>530</v>
      </c>
      <c r="H839" s="29">
        <v>1236</v>
      </c>
      <c r="I839" s="30">
        <v>11</v>
      </c>
    </row>
    <row r="840" spans="1:9" s="79" customFormat="1" ht="15.75" customHeight="1">
      <c r="A840" s="87"/>
      <c r="B840" s="2"/>
      <c r="C840" s="2" t="s">
        <v>25</v>
      </c>
      <c r="D840" s="1" t="s">
        <v>124</v>
      </c>
      <c r="E840" s="122" t="s">
        <v>125</v>
      </c>
      <c r="F840" s="52" t="s">
        <v>76</v>
      </c>
      <c r="G840" s="28">
        <v>417</v>
      </c>
      <c r="H840" s="29">
        <v>1236</v>
      </c>
      <c r="I840" s="30">
        <v>4</v>
      </c>
    </row>
    <row r="841" spans="1:9" s="79" customFormat="1" ht="15.75" customHeight="1">
      <c r="A841" s="87"/>
      <c r="B841" s="2"/>
      <c r="C841" s="2" t="s">
        <v>25</v>
      </c>
      <c r="D841" s="1" t="s">
        <v>124</v>
      </c>
      <c r="E841" s="122" t="s">
        <v>125</v>
      </c>
      <c r="F841" s="52" t="s">
        <v>140</v>
      </c>
      <c r="G841" s="28">
        <v>17</v>
      </c>
      <c r="H841" s="29">
        <v>20</v>
      </c>
      <c r="I841" s="30">
        <v>1</v>
      </c>
    </row>
    <row r="842" spans="1:9" s="79" customFormat="1" ht="15.75" customHeight="1">
      <c r="A842" s="87"/>
      <c r="B842" s="2"/>
      <c r="C842" s="2" t="s">
        <v>25</v>
      </c>
      <c r="D842" s="1" t="s">
        <v>124</v>
      </c>
      <c r="E842" s="122" t="s">
        <v>125</v>
      </c>
      <c r="F842" s="52" t="s">
        <v>43</v>
      </c>
      <c r="G842" s="28">
        <v>425</v>
      </c>
      <c r="H842" s="29">
        <v>607</v>
      </c>
      <c r="I842" s="30">
        <v>3</v>
      </c>
    </row>
    <row r="843" spans="1:9" s="79" customFormat="1" ht="15.75" customHeight="1">
      <c r="A843" s="87"/>
      <c r="B843" s="2"/>
      <c r="C843" s="2" t="s">
        <v>25</v>
      </c>
      <c r="D843" s="1" t="s">
        <v>124</v>
      </c>
      <c r="E843" s="122" t="s">
        <v>125</v>
      </c>
      <c r="F843" s="52" t="s">
        <v>50</v>
      </c>
      <c r="G843" s="28">
        <v>1507</v>
      </c>
      <c r="H843" s="29">
        <v>1009</v>
      </c>
      <c r="I843" s="30">
        <v>10</v>
      </c>
    </row>
    <row r="844" spans="1:9" s="79" customFormat="1" ht="15.75" customHeight="1">
      <c r="A844" s="87"/>
      <c r="B844" s="2"/>
      <c r="C844" s="2" t="s">
        <v>25</v>
      </c>
      <c r="D844" s="1" t="s">
        <v>124</v>
      </c>
      <c r="E844" s="122" t="s">
        <v>125</v>
      </c>
      <c r="F844" s="52" t="s">
        <v>78</v>
      </c>
      <c r="G844" s="28">
        <v>2917</v>
      </c>
      <c r="H844" s="29">
        <v>2062</v>
      </c>
      <c r="I844" s="30">
        <v>74</v>
      </c>
    </row>
    <row r="845" spans="1:9" s="79" customFormat="1" ht="15.75" customHeight="1">
      <c r="A845" s="87"/>
      <c r="B845" s="2"/>
      <c r="C845" s="2" t="s">
        <v>25</v>
      </c>
      <c r="D845" s="1" t="s">
        <v>124</v>
      </c>
      <c r="E845" s="122" t="s">
        <v>125</v>
      </c>
      <c r="F845" s="52" t="s">
        <v>141</v>
      </c>
      <c r="G845" s="28">
        <v>146</v>
      </c>
      <c r="H845" s="29">
        <v>340</v>
      </c>
      <c r="I845" s="30">
        <v>65</v>
      </c>
    </row>
    <row r="846" spans="1:9" s="79" customFormat="1" ht="15.75" customHeight="1">
      <c r="A846" s="87"/>
      <c r="B846" s="2"/>
      <c r="C846" s="2" t="s">
        <v>25</v>
      </c>
      <c r="D846" s="1" t="s">
        <v>124</v>
      </c>
      <c r="E846" s="122" t="s">
        <v>125</v>
      </c>
      <c r="F846" s="52" t="s">
        <v>27</v>
      </c>
      <c r="G846" s="28">
        <v>4560</v>
      </c>
      <c r="H846" s="29">
        <v>4223</v>
      </c>
      <c r="I846" s="30">
        <v>81</v>
      </c>
    </row>
    <row r="847" spans="1:9" s="79" customFormat="1" ht="15.75" customHeight="1">
      <c r="A847" s="87"/>
      <c r="B847" s="2"/>
      <c r="C847" s="2" t="s">
        <v>25</v>
      </c>
      <c r="D847" s="1" t="s">
        <v>124</v>
      </c>
      <c r="E847" s="122" t="s">
        <v>125</v>
      </c>
      <c r="F847" s="52" t="s">
        <v>142</v>
      </c>
      <c r="G847" s="28">
        <v>475</v>
      </c>
      <c r="H847" s="29">
        <v>907</v>
      </c>
      <c r="I847" s="30">
        <v>3</v>
      </c>
    </row>
    <row r="848" spans="1:9" s="79" customFormat="1" ht="15.75" customHeight="1">
      <c r="A848" s="87"/>
      <c r="B848" s="2"/>
      <c r="C848" s="2" t="s">
        <v>25</v>
      </c>
      <c r="D848" s="1" t="s">
        <v>124</v>
      </c>
      <c r="E848" s="122" t="s">
        <v>125</v>
      </c>
      <c r="F848" s="52" t="s">
        <v>29</v>
      </c>
      <c r="G848" s="28">
        <v>32410</v>
      </c>
      <c r="H848" s="29">
        <v>44598</v>
      </c>
      <c r="I848" s="30">
        <v>14217</v>
      </c>
    </row>
    <row r="849" spans="1:9" s="79" customFormat="1" ht="15.75" customHeight="1">
      <c r="A849" s="87"/>
      <c r="B849" s="2"/>
      <c r="C849" s="2" t="s">
        <v>25</v>
      </c>
      <c r="D849" s="1" t="s">
        <v>124</v>
      </c>
      <c r="E849" s="121" t="s">
        <v>125</v>
      </c>
      <c r="F849" s="50" t="s">
        <v>67</v>
      </c>
      <c r="G849" s="28">
        <v>1533</v>
      </c>
      <c r="H849" s="29">
        <v>732</v>
      </c>
      <c r="I849" s="30">
        <v>3</v>
      </c>
    </row>
    <row r="850" spans="1:9" s="79" customFormat="1" ht="15.75" customHeight="1">
      <c r="A850" s="87"/>
      <c r="B850" s="2"/>
      <c r="C850" s="2" t="s">
        <v>25</v>
      </c>
      <c r="D850" s="1" t="s">
        <v>124</v>
      </c>
      <c r="E850" s="122" t="s">
        <v>125</v>
      </c>
      <c r="F850" s="52" t="s">
        <v>44</v>
      </c>
      <c r="G850" s="28">
        <v>2817</v>
      </c>
      <c r="H850" s="29">
        <v>2525</v>
      </c>
      <c r="I850" s="30">
        <v>330</v>
      </c>
    </row>
    <row r="851" spans="1:9" s="79" customFormat="1" ht="15.75" customHeight="1">
      <c r="A851" s="87"/>
      <c r="B851" s="2"/>
      <c r="C851" s="2" t="s">
        <v>25</v>
      </c>
      <c r="D851" s="1" t="s">
        <v>124</v>
      </c>
      <c r="E851" s="122" t="s">
        <v>125</v>
      </c>
      <c r="F851" s="52" t="s">
        <v>30</v>
      </c>
      <c r="G851" s="28">
        <v>2751</v>
      </c>
      <c r="H851" s="29">
        <v>4944</v>
      </c>
      <c r="I851" s="30">
        <v>1421</v>
      </c>
    </row>
    <row r="852" spans="1:9" s="79" customFormat="1" ht="15.75" customHeight="1">
      <c r="A852" s="87"/>
      <c r="B852" s="2"/>
      <c r="C852" s="2" t="s">
        <v>25</v>
      </c>
      <c r="D852" s="1" t="s">
        <v>124</v>
      </c>
      <c r="E852" s="122" t="s">
        <v>125</v>
      </c>
      <c r="F852" s="52" t="s">
        <v>143</v>
      </c>
      <c r="G852" s="28">
        <v>650</v>
      </c>
      <c r="H852" s="29">
        <v>597</v>
      </c>
      <c r="I852" s="30">
        <v>6</v>
      </c>
    </row>
    <row r="853" spans="1:9" s="79" customFormat="1" ht="15.75" customHeight="1">
      <c r="A853" s="87"/>
      <c r="B853" s="2"/>
      <c r="C853" s="2" t="s">
        <v>25</v>
      </c>
      <c r="D853" s="1" t="s">
        <v>124</v>
      </c>
      <c r="E853" s="122" t="s">
        <v>125</v>
      </c>
      <c r="F853" s="52" t="s">
        <v>144</v>
      </c>
      <c r="G853" s="28">
        <v>17</v>
      </c>
      <c r="H853" s="29">
        <v>20</v>
      </c>
      <c r="I853" s="30">
        <v>1</v>
      </c>
    </row>
    <row r="854" spans="1:9" s="79" customFormat="1" ht="15.75" customHeight="1">
      <c r="A854" s="87"/>
      <c r="B854" s="2"/>
      <c r="C854" s="2" t="s">
        <v>25</v>
      </c>
      <c r="D854" s="1" t="s">
        <v>124</v>
      </c>
      <c r="E854" s="122" t="s">
        <v>125</v>
      </c>
      <c r="F854" s="52" t="s">
        <v>33</v>
      </c>
      <c r="G854" s="28">
        <f>5626+223-21</f>
        <v>5828</v>
      </c>
      <c r="H854" s="29">
        <v>8927</v>
      </c>
      <c r="I854" s="30">
        <v>3193</v>
      </c>
    </row>
    <row r="855" spans="1:9" s="79" customFormat="1" ht="15.75" customHeight="1">
      <c r="A855" s="87"/>
      <c r="B855" s="2"/>
      <c r="C855" s="2" t="s">
        <v>25</v>
      </c>
      <c r="D855" s="1" t="s">
        <v>124</v>
      </c>
      <c r="E855" s="122" t="s">
        <v>125</v>
      </c>
      <c r="F855" s="52" t="s">
        <v>34</v>
      </c>
      <c r="G855" s="28">
        <v>2792</v>
      </c>
      <c r="H855" s="29">
        <v>5459</v>
      </c>
      <c r="I855" s="30">
        <v>106</v>
      </c>
    </row>
    <row r="856" spans="1:9" s="79" customFormat="1" ht="15.75" customHeight="1">
      <c r="A856" s="87"/>
      <c r="B856" s="2"/>
      <c r="C856" s="2" t="s">
        <v>25</v>
      </c>
      <c r="D856" s="1" t="s">
        <v>124</v>
      </c>
      <c r="E856" s="122" t="s">
        <v>125</v>
      </c>
      <c r="F856" s="52" t="s">
        <v>68</v>
      </c>
      <c r="G856" s="28">
        <v>1934</v>
      </c>
      <c r="H856" s="29">
        <v>1596</v>
      </c>
      <c r="I856" s="30">
        <v>103</v>
      </c>
    </row>
    <row r="857" spans="1:9" s="79" customFormat="1" ht="15.75" customHeight="1">
      <c r="A857" s="87"/>
      <c r="B857" s="2"/>
      <c r="C857" s="2" t="s">
        <v>25</v>
      </c>
      <c r="D857" s="1" t="s">
        <v>124</v>
      </c>
      <c r="E857" s="122" t="s">
        <v>125</v>
      </c>
      <c r="F857" s="52" t="s">
        <v>36</v>
      </c>
      <c r="G857" s="28">
        <v>1783</v>
      </c>
      <c r="H857" s="29">
        <v>2060</v>
      </c>
      <c r="I857" s="30">
        <v>3163</v>
      </c>
    </row>
    <row r="858" spans="1:9" s="79" customFormat="1" ht="15.75" customHeight="1">
      <c r="A858" s="87"/>
      <c r="B858" s="2"/>
      <c r="C858" s="2" t="s">
        <v>25</v>
      </c>
      <c r="D858" s="1" t="s">
        <v>124</v>
      </c>
      <c r="E858" s="122" t="s">
        <v>125</v>
      </c>
      <c r="F858" s="52" t="s">
        <v>69</v>
      </c>
      <c r="G858" s="28">
        <v>3918</v>
      </c>
      <c r="H858" s="29">
        <v>4223</v>
      </c>
      <c r="I858" s="30">
        <v>7</v>
      </c>
    </row>
    <row r="859" spans="1:9" s="3" customFormat="1" ht="39.75" customHeight="1">
      <c r="A859" s="87">
        <v>1</v>
      </c>
      <c r="B859" s="2"/>
      <c r="C859" s="2"/>
      <c r="D859" s="1" t="s">
        <v>145</v>
      </c>
      <c r="E859" s="109" t="s">
        <v>146</v>
      </c>
      <c r="F859" s="14" t="s">
        <v>145</v>
      </c>
      <c r="G859" s="123">
        <f t="shared" ref="G859:I859" si="118">G860+G862+G871</f>
        <v>63954</v>
      </c>
      <c r="H859" s="124">
        <f t="shared" si="118"/>
        <v>58648</v>
      </c>
      <c r="I859" s="125">
        <f t="shared" si="118"/>
        <v>15345</v>
      </c>
    </row>
    <row r="860" spans="1:9" s="161" customFormat="1" ht="17.100000000000001" customHeight="1">
      <c r="A860" s="87">
        <v>2</v>
      </c>
      <c r="B860" s="1"/>
      <c r="C860" s="2" t="s">
        <v>128</v>
      </c>
      <c r="D860" s="1" t="s">
        <v>145</v>
      </c>
      <c r="E860" s="109" t="s">
        <v>146</v>
      </c>
      <c r="F860" s="117" t="s">
        <v>129</v>
      </c>
      <c r="G860" s="60">
        <f t="shared" ref="G860:I860" si="119">SUM(G861)</f>
        <v>710</v>
      </c>
      <c r="H860" s="61">
        <f t="shared" si="119"/>
        <v>137</v>
      </c>
      <c r="I860" s="62">
        <f t="shared" si="119"/>
        <v>0</v>
      </c>
    </row>
    <row r="861" spans="1:9" s="162" customFormat="1" ht="17.100000000000001" customHeight="1">
      <c r="A861" s="87"/>
      <c r="B861" s="1"/>
      <c r="C861" s="2" t="s">
        <v>128</v>
      </c>
      <c r="D861" s="1" t="s">
        <v>145</v>
      </c>
      <c r="E861" s="109" t="s">
        <v>146</v>
      </c>
      <c r="F861" s="52" t="s">
        <v>131</v>
      </c>
      <c r="G861" s="28">
        <v>710</v>
      </c>
      <c r="H861" s="29">
        <v>137</v>
      </c>
      <c r="I861" s="30"/>
    </row>
    <row r="862" spans="1:9" s="106" customFormat="1" ht="17.100000000000001" customHeight="1">
      <c r="A862" s="87">
        <v>2</v>
      </c>
      <c r="B862" s="1"/>
      <c r="C862" s="2" t="s">
        <v>7</v>
      </c>
      <c r="D862" s="1" t="s">
        <v>145</v>
      </c>
      <c r="E862" s="109" t="s">
        <v>146</v>
      </c>
      <c r="F862" s="19" t="s">
        <v>8</v>
      </c>
      <c r="G862" s="20">
        <f>G863+G864+G867+G868</f>
        <v>18063</v>
      </c>
      <c r="H862" s="21">
        <f t="shared" ref="H862:I862" si="120">H863+H864+H867+H868</f>
        <v>0</v>
      </c>
      <c r="I862" s="22">
        <f t="shared" si="120"/>
        <v>0</v>
      </c>
    </row>
    <row r="863" spans="1:9" s="92" customFormat="1" ht="17.100000000000001" customHeight="1">
      <c r="A863" s="87"/>
      <c r="B863" s="1"/>
      <c r="C863" s="2" t="s">
        <v>7</v>
      </c>
      <c r="D863" s="1" t="s">
        <v>145</v>
      </c>
      <c r="E863" s="109" t="s">
        <v>146</v>
      </c>
      <c r="F863" s="24" t="s">
        <v>9</v>
      </c>
      <c r="G863" s="97">
        <v>3347</v>
      </c>
      <c r="H863" s="29"/>
      <c r="I863" s="30"/>
    </row>
    <row r="864" spans="1:9" s="109" customFormat="1" ht="15.75" customHeight="1">
      <c r="A864" s="87">
        <v>3</v>
      </c>
      <c r="B864" s="1" t="s">
        <v>10</v>
      </c>
      <c r="C864" s="2" t="s">
        <v>7</v>
      </c>
      <c r="D864" s="1" t="s">
        <v>145</v>
      </c>
      <c r="E864" s="109" t="s">
        <v>146</v>
      </c>
      <c r="F864" s="24" t="s">
        <v>11</v>
      </c>
      <c r="G864" s="40">
        <f>G865+G866</f>
        <v>10719</v>
      </c>
      <c r="H864" s="63"/>
      <c r="I864" s="64"/>
    </row>
    <row r="865" spans="1:9" s="109" customFormat="1" ht="15.75" customHeight="1">
      <c r="A865" s="87"/>
      <c r="B865" s="1" t="s">
        <v>10</v>
      </c>
      <c r="C865" s="2" t="s">
        <v>7</v>
      </c>
      <c r="D865" s="1" t="s">
        <v>145</v>
      </c>
      <c r="E865" s="109" t="s">
        <v>146</v>
      </c>
      <c r="F865" s="35" t="s">
        <v>12</v>
      </c>
      <c r="G865" s="36">
        <v>10226</v>
      </c>
      <c r="H865" s="37"/>
      <c r="I865" s="38"/>
    </row>
    <row r="866" spans="1:9" s="109" customFormat="1" ht="15.75" customHeight="1">
      <c r="A866" s="87"/>
      <c r="B866" s="1" t="s">
        <v>10</v>
      </c>
      <c r="C866" s="2" t="s">
        <v>7</v>
      </c>
      <c r="D866" s="1" t="s">
        <v>145</v>
      </c>
      <c r="E866" s="109" t="s">
        <v>146</v>
      </c>
      <c r="F866" s="35" t="s">
        <v>13</v>
      </c>
      <c r="G866" s="36">
        <v>493</v>
      </c>
      <c r="H866" s="37"/>
      <c r="I866" s="38"/>
    </row>
    <row r="867" spans="1:9" s="109" customFormat="1" ht="15.75" customHeight="1">
      <c r="A867" s="87"/>
      <c r="B867" s="1"/>
      <c r="C867" s="2" t="s">
        <v>7</v>
      </c>
      <c r="D867" s="1" t="s">
        <v>145</v>
      </c>
      <c r="E867" s="109" t="s">
        <v>146</v>
      </c>
      <c r="F867" s="39" t="s">
        <v>14</v>
      </c>
      <c r="G867" s="65">
        <v>1000</v>
      </c>
      <c r="H867" s="66"/>
      <c r="I867" s="67"/>
    </row>
    <row r="868" spans="1:9" s="109" customFormat="1" ht="15.75" customHeight="1">
      <c r="A868" s="87">
        <v>3</v>
      </c>
      <c r="B868" s="1" t="s">
        <v>15</v>
      </c>
      <c r="C868" s="2" t="s">
        <v>7</v>
      </c>
      <c r="D868" s="1" t="s">
        <v>145</v>
      </c>
      <c r="E868" s="109" t="s">
        <v>146</v>
      </c>
      <c r="F868" s="44" t="s">
        <v>16</v>
      </c>
      <c r="G868" s="40">
        <f>G869+G870</f>
        <v>2997</v>
      </c>
      <c r="H868" s="63"/>
      <c r="I868" s="64"/>
    </row>
    <row r="869" spans="1:9" s="109" customFormat="1" ht="15.75" customHeight="1">
      <c r="A869" s="87"/>
      <c r="B869" s="1" t="s">
        <v>15</v>
      </c>
      <c r="C869" s="2" t="s">
        <v>7</v>
      </c>
      <c r="D869" s="1" t="s">
        <v>145</v>
      </c>
      <c r="E869" s="109" t="s">
        <v>146</v>
      </c>
      <c r="F869" s="35" t="s">
        <v>12</v>
      </c>
      <c r="G869" s="28">
        <v>2897</v>
      </c>
      <c r="H869" s="29"/>
      <c r="I869" s="30"/>
    </row>
    <row r="870" spans="1:9" s="109" customFormat="1" ht="15.75" customHeight="1">
      <c r="A870" s="87"/>
      <c r="B870" s="1" t="s">
        <v>15</v>
      </c>
      <c r="C870" s="2" t="s">
        <v>7</v>
      </c>
      <c r="D870" s="1" t="s">
        <v>145</v>
      </c>
      <c r="E870" s="109" t="s">
        <v>146</v>
      </c>
      <c r="F870" s="35" t="s">
        <v>13</v>
      </c>
      <c r="G870" s="42">
        <v>100</v>
      </c>
      <c r="H870" s="110"/>
      <c r="I870" s="111"/>
    </row>
    <row r="871" spans="1:9" s="106" customFormat="1" ht="17.100000000000001" customHeight="1">
      <c r="A871" s="87">
        <v>2</v>
      </c>
      <c r="B871" s="2"/>
      <c r="C871" s="2" t="s">
        <v>25</v>
      </c>
      <c r="D871" s="1" t="s">
        <v>145</v>
      </c>
      <c r="E871" s="126" t="s">
        <v>146</v>
      </c>
      <c r="F871" s="19" t="s">
        <v>26</v>
      </c>
      <c r="G871" s="60">
        <f t="shared" ref="G871:I871" si="121">SUM(G872:G888)</f>
        <v>45181</v>
      </c>
      <c r="H871" s="61">
        <f t="shared" si="121"/>
        <v>58511</v>
      </c>
      <c r="I871" s="61">
        <f t="shared" si="121"/>
        <v>15345</v>
      </c>
    </row>
    <row r="872" spans="1:9" s="79" customFormat="1" ht="15.75" customHeight="1">
      <c r="A872" s="87"/>
      <c r="B872" s="2"/>
      <c r="C872" s="2" t="s">
        <v>25</v>
      </c>
      <c r="D872" s="1" t="s">
        <v>145</v>
      </c>
      <c r="E872" s="122" t="s">
        <v>146</v>
      </c>
      <c r="F872" s="52" t="s">
        <v>99</v>
      </c>
      <c r="G872" s="28">
        <v>700</v>
      </c>
      <c r="H872" s="29">
        <v>500</v>
      </c>
      <c r="I872" s="30">
        <v>200</v>
      </c>
    </row>
    <row r="873" spans="1:9" s="79" customFormat="1" ht="15.75" customHeight="1">
      <c r="A873" s="87"/>
      <c r="B873" s="2"/>
      <c r="C873" s="2" t="s">
        <v>25</v>
      </c>
      <c r="D873" s="1" t="s">
        <v>145</v>
      </c>
      <c r="E873" s="122" t="s">
        <v>146</v>
      </c>
      <c r="F873" s="52" t="s">
        <v>76</v>
      </c>
      <c r="G873" s="28">
        <v>3000</v>
      </c>
      <c r="H873" s="29">
        <v>1000</v>
      </c>
      <c r="I873" s="30">
        <v>1</v>
      </c>
    </row>
    <row r="874" spans="1:9" s="79" customFormat="1" ht="15.75" customHeight="1">
      <c r="A874" s="87"/>
      <c r="B874" s="2"/>
      <c r="C874" s="2" t="s">
        <v>25</v>
      </c>
      <c r="D874" s="1" t="s">
        <v>145</v>
      </c>
      <c r="E874" s="122" t="s">
        <v>146</v>
      </c>
      <c r="F874" s="52" t="s">
        <v>43</v>
      </c>
      <c r="G874" s="28">
        <v>450</v>
      </c>
      <c r="H874" s="29">
        <v>250</v>
      </c>
      <c r="I874" s="30"/>
    </row>
    <row r="875" spans="1:9" s="79" customFormat="1" ht="15.75" customHeight="1">
      <c r="A875" s="87"/>
      <c r="B875" s="2"/>
      <c r="C875" s="2" t="s">
        <v>25</v>
      </c>
      <c r="D875" s="1" t="s">
        <v>145</v>
      </c>
      <c r="E875" s="122" t="s">
        <v>146</v>
      </c>
      <c r="F875" s="52" t="s">
        <v>50</v>
      </c>
      <c r="G875" s="28">
        <v>200</v>
      </c>
      <c r="H875" s="29">
        <v>800</v>
      </c>
      <c r="I875" s="30">
        <v>4</v>
      </c>
    </row>
    <row r="876" spans="1:9" s="79" customFormat="1" ht="15.75" customHeight="1">
      <c r="A876" s="87"/>
      <c r="B876" s="2"/>
      <c r="C876" s="2" t="s">
        <v>25</v>
      </c>
      <c r="D876" s="1" t="s">
        <v>145</v>
      </c>
      <c r="E876" s="122" t="s">
        <v>146</v>
      </c>
      <c r="F876" s="52" t="s">
        <v>115</v>
      </c>
      <c r="G876" s="28">
        <v>1000</v>
      </c>
      <c r="H876" s="29">
        <v>1750</v>
      </c>
      <c r="I876" s="30">
        <v>210</v>
      </c>
    </row>
    <row r="877" spans="1:9" s="79" customFormat="1" ht="15.75" customHeight="1">
      <c r="A877" s="87"/>
      <c r="B877" s="2"/>
      <c r="C877" s="2" t="s">
        <v>25</v>
      </c>
      <c r="D877" s="1" t="s">
        <v>145</v>
      </c>
      <c r="E877" s="122" t="s">
        <v>146</v>
      </c>
      <c r="F877" s="52" t="s">
        <v>27</v>
      </c>
      <c r="G877" s="28">
        <v>2100</v>
      </c>
      <c r="H877" s="29">
        <v>2000</v>
      </c>
      <c r="I877" s="30">
        <v>240</v>
      </c>
    </row>
    <row r="878" spans="1:9" s="79" customFormat="1" ht="15.75" customHeight="1">
      <c r="A878" s="87"/>
      <c r="B878" s="2"/>
      <c r="C878" s="2" t="s">
        <v>25</v>
      </c>
      <c r="D878" s="1" t="s">
        <v>145</v>
      </c>
      <c r="E878" s="122" t="s">
        <v>146</v>
      </c>
      <c r="F878" s="52" t="s">
        <v>29</v>
      </c>
      <c r="G878" s="28">
        <v>12246</v>
      </c>
      <c r="H878" s="29">
        <v>35461</v>
      </c>
      <c r="I878" s="30">
        <v>11200</v>
      </c>
    </row>
    <row r="879" spans="1:9" s="79" customFormat="1" ht="15.75" customHeight="1">
      <c r="A879" s="87"/>
      <c r="B879" s="2"/>
      <c r="C879" s="2" t="s">
        <v>25</v>
      </c>
      <c r="D879" s="1" t="s">
        <v>145</v>
      </c>
      <c r="E879" s="121" t="s">
        <v>146</v>
      </c>
      <c r="F879" s="52" t="s">
        <v>67</v>
      </c>
      <c r="G879" s="28">
        <v>700</v>
      </c>
      <c r="H879" s="29">
        <v>250</v>
      </c>
      <c r="I879" s="30"/>
    </row>
    <row r="880" spans="1:9" s="79" customFormat="1" ht="15.75" customHeight="1">
      <c r="A880" s="87"/>
      <c r="B880" s="2"/>
      <c r="C880" s="2" t="s">
        <v>25</v>
      </c>
      <c r="D880" s="1" t="s">
        <v>145</v>
      </c>
      <c r="E880" s="122" t="s">
        <v>146</v>
      </c>
      <c r="F880" s="52" t="s">
        <v>44</v>
      </c>
      <c r="G880" s="28">
        <v>1400</v>
      </c>
      <c r="H880" s="29">
        <v>1250</v>
      </c>
      <c r="I880" s="30">
        <v>180</v>
      </c>
    </row>
    <row r="881" spans="1:9" s="79" customFormat="1" ht="15.75" customHeight="1">
      <c r="A881" s="87"/>
      <c r="B881" s="2"/>
      <c r="C881" s="2" t="s">
        <v>25</v>
      </c>
      <c r="D881" s="1" t="s">
        <v>145</v>
      </c>
      <c r="E881" s="122" t="s">
        <v>146</v>
      </c>
      <c r="F881" s="52" t="s">
        <v>30</v>
      </c>
      <c r="G881" s="28">
        <v>3000</v>
      </c>
      <c r="H881" s="29">
        <v>1250</v>
      </c>
      <c r="I881" s="30">
        <v>300</v>
      </c>
    </row>
    <row r="882" spans="1:9" s="79" customFormat="1" ht="15.75" customHeight="1">
      <c r="A882" s="87"/>
      <c r="B882" s="2"/>
      <c r="C882" s="2" t="s">
        <v>25</v>
      </c>
      <c r="D882" s="1" t="s">
        <v>145</v>
      </c>
      <c r="E882" s="122" t="s">
        <v>146</v>
      </c>
      <c r="F882" s="52" t="s">
        <v>143</v>
      </c>
      <c r="G882" s="28">
        <v>500</v>
      </c>
      <c r="H882" s="29">
        <v>250</v>
      </c>
      <c r="I882" s="30">
        <v>60</v>
      </c>
    </row>
    <row r="883" spans="1:9" s="79" customFormat="1" ht="15.75" customHeight="1">
      <c r="A883" s="87"/>
      <c r="B883" s="2"/>
      <c r="C883" s="2" t="s">
        <v>25</v>
      </c>
      <c r="D883" s="1" t="s">
        <v>145</v>
      </c>
      <c r="E883" s="122" t="s">
        <v>146</v>
      </c>
      <c r="F883" s="52" t="s">
        <v>144</v>
      </c>
      <c r="G883" s="28">
        <v>300</v>
      </c>
      <c r="H883" s="29">
        <v>250</v>
      </c>
      <c r="I883" s="30">
        <v>30</v>
      </c>
    </row>
    <row r="884" spans="1:9" s="79" customFormat="1" ht="15.75" customHeight="1">
      <c r="A884" s="87"/>
      <c r="B884" s="2"/>
      <c r="C884" s="2" t="s">
        <v>25</v>
      </c>
      <c r="D884" s="1" t="s">
        <v>145</v>
      </c>
      <c r="E884" s="122" t="s">
        <v>146</v>
      </c>
      <c r="F884" s="52" t="s">
        <v>33</v>
      </c>
      <c r="G884" s="28">
        <f>2450+149-14</f>
        <v>2585</v>
      </c>
      <c r="H884" s="29">
        <v>7000</v>
      </c>
      <c r="I884" s="30">
        <v>2230</v>
      </c>
    </row>
    <row r="885" spans="1:9" s="79" customFormat="1" ht="15.75" customHeight="1">
      <c r="A885" s="87"/>
      <c r="B885" s="2"/>
      <c r="C885" s="2" t="s">
        <v>25</v>
      </c>
      <c r="D885" s="1" t="s">
        <v>145</v>
      </c>
      <c r="E885" s="122" t="s">
        <v>146</v>
      </c>
      <c r="F885" s="52" t="s">
        <v>34</v>
      </c>
      <c r="G885" s="28">
        <v>6000</v>
      </c>
      <c r="H885" s="29">
        <v>2000</v>
      </c>
      <c r="I885" s="30">
        <v>120</v>
      </c>
    </row>
    <row r="886" spans="1:9" s="79" customFormat="1" ht="15.75" customHeight="1">
      <c r="A886" s="87"/>
      <c r="B886" s="2"/>
      <c r="C886" s="2" t="s">
        <v>25</v>
      </c>
      <c r="D886" s="1" t="s">
        <v>145</v>
      </c>
      <c r="E886" s="122" t="s">
        <v>146</v>
      </c>
      <c r="F886" s="52" t="s">
        <v>68</v>
      </c>
      <c r="G886" s="28">
        <v>2500</v>
      </c>
      <c r="H886" s="29">
        <v>1000</v>
      </c>
      <c r="I886" s="30">
        <v>120</v>
      </c>
    </row>
    <row r="887" spans="1:9" s="79" customFormat="1" ht="15.75" customHeight="1">
      <c r="A887" s="87"/>
      <c r="B887" s="2"/>
      <c r="C887" s="2" t="s">
        <v>25</v>
      </c>
      <c r="D887" s="1" t="s">
        <v>145</v>
      </c>
      <c r="E887" s="122" t="s">
        <v>146</v>
      </c>
      <c r="F887" s="52" t="s">
        <v>36</v>
      </c>
      <c r="G887" s="28">
        <v>4000</v>
      </c>
      <c r="H887" s="29">
        <v>1500</v>
      </c>
      <c r="I887" s="30">
        <v>400</v>
      </c>
    </row>
    <row r="888" spans="1:9" s="79" customFormat="1" ht="15.75" customHeight="1">
      <c r="A888" s="87"/>
      <c r="B888" s="2"/>
      <c r="C888" s="2" t="s">
        <v>25</v>
      </c>
      <c r="D888" s="1" t="s">
        <v>145</v>
      </c>
      <c r="E888" s="122" t="s">
        <v>146</v>
      </c>
      <c r="F888" s="52" t="s">
        <v>69</v>
      </c>
      <c r="G888" s="28">
        <v>4500</v>
      </c>
      <c r="H888" s="29">
        <v>2000</v>
      </c>
      <c r="I888" s="30">
        <v>50</v>
      </c>
    </row>
    <row r="889" spans="1:9" s="3" customFormat="1" ht="47.25" customHeight="1">
      <c r="A889" s="87">
        <v>1</v>
      </c>
      <c r="B889" s="2"/>
      <c r="C889" s="2"/>
      <c r="D889" s="1" t="s">
        <v>147</v>
      </c>
      <c r="E889" s="109" t="s">
        <v>148</v>
      </c>
      <c r="F889" s="14" t="s">
        <v>147</v>
      </c>
      <c r="G889" s="15">
        <f t="shared" ref="G889:I889" si="122">G892+G890+G906+G904</f>
        <v>150159</v>
      </c>
      <c r="H889" s="16">
        <f t="shared" si="122"/>
        <v>122947</v>
      </c>
      <c r="I889" s="17">
        <f t="shared" si="122"/>
        <v>31837</v>
      </c>
    </row>
    <row r="890" spans="1:9" s="161" customFormat="1" ht="17.100000000000001" customHeight="1">
      <c r="A890" s="87">
        <v>2</v>
      </c>
      <c r="B890" s="1"/>
      <c r="C890" s="2" t="s">
        <v>128</v>
      </c>
      <c r="D890" s="1" t="s">
        <v>147</v>
      </c>
      <c r="E890" s="109" t="s">
        <v>148</v>
      </c>
      <c r="F890" s="117" t="s">
        <v>129</v>
      </c>
      <c r="G890" s="60">
        <f t="shared" ref="G890:I890" si="123">SUM(G891)</f>
        <v>2470</v>
      </c>
      <c r="H890" s="61">
        <f t="shared" si="123"/>
        <v>1113</v>
      </c>
      <c r="I890" s="62">
        <f t="shared" si="123"/>
        <v>0</v>
      </c>
    </row>
    <row r="891" spans="1:9" s="162" customFormat="1" ht="17.100000000000001" customHeight="1">
      <c r="A891" s="87"/>
      <c r="B891" s="1"/>
      <c r="C891" s="2" t="s">
        <v>128</v>
      </c>
      <c r="D891" s="1" t="s">
        <v>147</v>
      </c>
      <c r="E891" s="109" t="s">
        <v>148</v>
      </c>
      <c r="F891" s="52" t="s">
        <v>131</v>
      </c>
      <c r="G891" s="28">
        <v>2470</v>
      </c>
      <c r="H891" s="29">
        <v>1113</v>
      </c>
      <c r="I891" s="30"/>
    </row>
    <row r="892" spans="1:9" s="92" customFormat="1" ht="18" customHeight="1">
      <c r="A892" s="87">
        <v>2</v>
      </c>
      <c r="B892" s="1"/>
      <c r="C892" s="2" t="s">
        <v>7</v>
      </c>
      <c r="D892" s="1" t="s">
        <v>147</v>
      </c>
      <c r="E892" s="109" t="s">
        <v>148</v>
      </c>
      <c r="F892" s="19" t="s">
        <v>8</v>
      </c>
      <c r="G892" s="20">
        <f>G893+G894+G897+G898+G901+G902+G903</f>
        <v>53199</v>
      </c>
      <c r="H892" s="21">
        <f t="shared" ref="H892:I892" si="124">H893+H894+H897+H898+H901+H902+H903</f>
        <v>0</v>
      </c>
      <c r="I892" s="22">
        <f t="shared" si="124"/>
        <v>0</v>
      </c>
    </row>
    <row r="893" spans="1:9" s="92" customFormat="1" ht="17.100000000000001" customHeight="1">
      <c r="A893" s="87"/>
      <c r="B893" s="1"/>
      <c r="C893" s="2" t="s">
        <v>7</v>
      </c>
      <c r="D893" s="1" t="s">
        <v>147</v>
      </c>
      <c r="E893" s="109" t="s">
        <v>148</v>
      </c>
      <c r="F893" s="24" t="s">
        <v>9</v>
      </c>
      <c r="G893" s="97">
        <v>5872</v>
      </c>
      <c r="H893" s="29"/>
      <c r="I893" s="30"/>
    </row>
    <row r="894" spans="1:9" s="79" customFormat="1" ht="15.75" customHeight="1">
      <c r="A894" s="87">
        <v>3</v>
      </c>
      <c r="B894" s="1" t="s">
        <v>10</v>
      </c>
      <c r="C894" s="2" t="s">
        <v>7</v>
      </c>
      <c r="D894" s="1" t="s">
        <v>147</v>
      </c>
      <c r="E894" s="109" t="s">
        <v>148</v>
      </c>
      <c r="F894" s="24" t="s">
        <v>11</v>
      </c>
      <c r="G894" s="40">
        <f>G895+G896</f>
        <v>23000</v>
      </c>
      <c r="H894" s="63"/>
      <c r="I894" s="64"/>
    </row>
    <row r="895" spans="1:9" s="79" customFormat="1" ht="15.75" customHeight="1">
      <c r="A895" s="87"/>
      <c r="B895" s="1" t="s">
        <v>10</v>
      </c>
      <c r="C895" s="2" t="s">
        <v>7</v>
      </c>
      <c r="D895" s="1" t="s">
        <v>147</v>
      </c>
      <c r="E895" s="109" t="s">
        <v>148</v>
      </c>
      <c r="F895" s="35" t="s">
        <v>12</v>
      </c>
      <c r="G895" s="36">
        <v>22800</v>
      </c>
      <c r="H895" s="37"/>
      <c r="I895" s="38"/>
    </row>
    <row r="896" spans="1:9" s="79" customFormat="1" ht="15.75" customHeight="1">
      <c r="A896" s="87"/>
      <c r="B896" s="1" t="s">
        <v>10</v>
      </c>
      <c r="C896" s="2" t="s">
        <v>7</v>
      </c>
      <c r="D896" s="1" t="s">
        <v>147</v>
      </c>
      <c r="E896" s="109" t="s">
        <v>148</v>
      </c>
      <c r="F896" s="35" t="s">
        <v>13</v>
      </c>
      <c r="G896" s="36">
        <v>200</v>
      </c>
      <c r="H896" s="37"/>
      <c r="I896" s="38"/>
    </row>
    <row r="897" spans="1:9" s="79" customFormat="1" ht="15.75" customHeight="1">
      <c r="A897" s="87"/>
      <c r="B897" s="1"/>
      <c r="C897" s="2" t="s">
        <v>7</v>
      </c>
      <c r="D897" s="1" t="s">
        <v>147</v>
      </c>
      <c r="E897" s="109" t="s">
        <v>148</v>
      </c>
      <c r="F897" s="39" t="s">
        <v>14</v>
      </c>
      <c r="G897" s="31">
        <v>2167</v>
      </c>
      <c r="H897" s="32"/>
      <c r="I897" s="33"/>
    </row>
    <row r="898" spans="1:9" s="79" customFormat="1" ht="15.75" customHeight="1">
      <c r="A898" s="87">
        <v>3</v>
      </c>
      <c r="B898" s="1" t="s">
        <v>15</v>
      </c>
      <c r="C898" s="2" t="s">
        <v>7</v>
      </c>
      <c r="D898" s="1" t="s">
        <v>147</v>
      </c>
      <c r="E898" s="109" t="s">
        <v>148</v>
      </c>
      <c r="F898" s="39" t="s">
        <v>16</v>
      </c>
      <c r="G898" s="40">
        <f>SUM(G899:G900)</f>
        <v>5160</v>
      </c>
      <c r="H898" s="63"/>
      <c r="I898" s="64"/>
    </row>
    <row r="899" spans="1:9" s="79" customFormat="1" ht="15.75" customHeight="1">
      <c r="A899" s="87"/>
      <c r="B899" s="1" t="s">
        <v>15</v>
      </c>
      <c r="C899" s="2" t="s">
        <v>7</v>
      </c>
      <c r="D899" s="1" t="s">
        <v>147</v>
      </c>
      <c r="E899" s="109" t="s">
        <v>148</v>
      </c>
      <c r="F899" s="35" t="s">
        <v>12</v>
      </c>
      <c r="G899" s="28">
        <v>5060</v>
      </c>
      <c r="H899" s="107"/>
      <c r="I899" s="108"/>
    </row>
    <row r="900" spans="1:9" s="79" customFormat="1" ht="15.75" customHeight="1">
      <c r="A900" s="87"/>
      <c r="B900" s="1" t="s">
        <v>15</v>
      </c>
      <c r="C900" s="2" t="s">
        <v>7</v>
      </c>
      <c r="D900" s="1" t="s">
        <v>147</v>
      </c>
      <c r="E900" s="109" t="s">
        <v>148</v>
      </c>
      <c r="F900" s="35" t="s">
        <v>13</v>
      </c>
      <c r="G900" s="42">
        <v>100</v>
      </c>
      <c r="H900" s="110"/>
      <c r="I900" s="111"/>
    </row>
    <row r="901" spans="1:9" s="79" customFormat="1" ht="29.25" customHeight="1">
      <c r="A901" s="87"/>
      <c r="B901" s="1"/>
      <c r="C901" s="2" t="s">
        <v>7</v>
      </c>
      <c r="D901" s="1" t="s">
        <v>147</v>
      </c>
      <c r="E901" s="109" t="s">
        <v>148</v>
      </c>
      <c r="F901" s="44" t="s">
        <v>18</v>
      </c>
      <c r="G901" s="20">
        <v>195</v>
      </c>
      <c r="H901" s="21"/>
      <c r="I901" s="22"/>
    </row>
    <row r="902" spans="1:9" s="79" customFormat="1" ht="29.25" customHeight="1">
      <c r="A902" s="87"/>
      <c r="B902" s="1"/>
      <c r="C902" s="2" t="s">
        <v>7</v>
      </c>
      <c r="D902" s="1" t="s">
        <v>147</v>
      </c>
      <c r="E902" s="109" t="s">
        <v>148</v>
      </c>
      <c r="F902" s="44" t="s">
        <v>54</v>
      </c>
      <c r="G902" s="20"/>
      <c r="H902" s="21"/>
      <c r="I902" s="22"/>
    </row>
    <row r="903" spans="1:9" s="79" customFormat="1" ht="27" customHeight="1">
      <c r="A903" s="87"/>
      <c r="B903" s="1"/>
      <c r="C903" s="2" t="s">
        <v>7</v>
      </c>
      <c r="D903" s="1" t="s">
        <v>147</v>
      </c>
      <c r="E903" s="109" t="s">
        <v>148</v>
      </c>
      <c r="F903" s="44" t="s">
        <v>19</v>
      </c>
      <c r="G903" s="20">
        <v>16805</v>
      </c>
      <c r="H903" s="63"/>
      <c r="I903" s="64"/>
    </row>
    <row r="904" spans="1:9" s="3" customFormat="1" ht="15.75" customHeight="1">
      <c r="A904" s="87">
        <v>2</v>
      </c>
      <c r="B904" s="2"/>
      <c r="C904" s="2" t="s">
        <v>40</v>
      </c>
      <c r="D904" s="1" t="s">
        <v>147</v>
      </c>
      <c r="E904" s="109" t="s">
        <v>148</v>
      </c>
      <c r="F904" s="19" t="s">
        <v>41</v>
      </c>
      <c r="G904" s="65">
        <f t="shared" ref="G904:I904" si="125">G905</f>
        <v>627</v>
      </c>
      <c r="H904" s="66">
        <f t="shared" si="125"/>
        <v>279</v>
      </c>
      <c r="I904" s="67">
        <f t="shared" si="125"/>
        <v>0</v>
      </c>
    </row>
    <row r="905" spans="1:9" s="3" customFormat="1" ht="15.75" customHeight="1">
      <c r="A905" s="87"/>
      <c r="B905" s="2"/>
      <c r="C905" s="2" t="s">
        <v>40</v>
      </c>
      <c r="D905" s="1" t="s">
        <v>147</v>
      </c>
      <c r="E905" s="109" t="s">
        <v>148</v>
      </c>
      <c r="F905" s="52" t="s">
        <v>48</v>
      </c>
      <c r="G905" s="28">
        <v>627</v>
      </c>
      <c r="H905" s="29">
        <v>279</v>
      </c>
      <c r="I905" s="51"/>
    </row>
    <row r="906" spans="1:9" s="92" customFormat="1" ht="17.100000000000001" customHeight="1">
      <c r="A906" s="87">
        <v>2</v>
      </c>
      <c r="B906" s="2"/>
      <c r="C906" s="2" t="s">
        <v>25</v>
      </c>
      <c r="D906" s="1" t="s">
        <v>147</v>
      </c>
      <c r="E906" s="121" t="s">
        <v>148</v>
      </c>
      <c r="F906" s="19" t="s">
        <v>26</v>
      </c>
      <c r="G906" s="20">
        <f t="shared" ref="G906" si="126">SUM(G907:G931)</f>
        <v>93863</v>
      </c>
      <c r="H906" s="21">
        <f>SUM(H907:H931)</f>
        <v>121555</v>
      </c>
      <c r="I906" s="21">
        <f t="shared" ref="I906" si="127">SUM(I907:I931)</f>
        <v>31837</v>
      </c>
    </row>
    <row r="907" spans="1:9" s="79" customFormat="1" ht="16.5" customHeight="1">
      <c r="A907" s="87"/>
      <c r="B907" s="2"/>
      <c r="C907" s="2" t="s">
        <v>25</v>
      </c>
      <c r="D907" s="1" t="s">
        <v>147</v>
      </c>
      <c r="E907" s="122" t="s">
        <v>148</v>
      </c>
      <c r="F907" s="52" t="s">
        <v>76</v>
      </c>
      <c r="G907" s="28">
        <v>2454</v>
      </c>
      <c r="H907" s="29">
        <v>1901</v>
      </c>
      <c r="I907" s="30">
        <v>11</v>
      </c>
    </row>
    <row r="908" spans="1:9" s="79" customFormat="1" ht="16.5" customHeight="1">
      <c r="A908" s="87"/>
      <c r="B908" s="2"/>
      <c r="C908" s="2" t="s">
        <v>25</v>
      </c>
      <c r="D908" s="1" t="s">
        <v>147</v>
      </c>
      <c r="E908" s="122" t="s">
        <v>148</v>
      </c>
      <c r="F908" s="52" t="s">
        <v>149</v>
      </c>
      <c r="G908" s="28">
        <v>1503</v>
      </c>
      <c r="H908" s="29">
        <v>350</v>
      </c>
      <c r="I908" s="30">
        <v>0</v>
      </c>
    </row>
    <row r="909" spans="1:9" s="79" customFormat="1" ht="16.5" customHeight="1">
      <c r="A909" s="87"/>
      <c r="B909" s="2"/>
      <c r="C909" s="2" t="s">
        <v>25</v>
      </c>
      <c r="D909" s="1" t="s">
        <v>147</v>
      </c>
      <c r="E909" s="122" t="s">
        <v>148</v>
      </c>
      <c r="F909" s="52" t="s">
        <v>43</v>
      </c>
      <c r="G909" s="28">
        <v>234</v>
      </c>
      <c r="H909" s="29">
        <v>145</v>
      </c>
      <c r="I909" s="30">
        <v>0</v>
      </c>
    </row>
    <row r="910" spans="1:9" s="79" customFormat="1" ht="16.5" customHeight="1">
      <c r="A910" s="87"/>
      <c r="B910" s="2"/>
      <c r="C910" s="2" t="s">
        <v>25</v>
      </c>
      <c r="D910" s="1" t="s">
        <v>147</v>
      </c>
      <c r="E910" s="122" t="s">
        <v>148</v>
      </c>
      <c r="F910" s="52" t="s">
        <v>55</v>
      </c>
      <c r="G910" s="28">
        <v>264</v>
      </c>
      <c r="H910" s="29">
        <v>117</v>
      </c>
      <c r="I910" s="30">
        <v>0</v>
      </c>
    </row>
    <row r="911" spans="1:9" s="79" customFormat="1" ht="16.5" customHeight="1">
      <c r="A911" s="87"/>
      <c r="B911" s="2"/>
      <c r="C911" s="2" t="s">
        <v>25</v>
      </c>
      <c r="D911" s="1" t="s">
        <v>147</v>
      </c>
      <c r="E911" s="122" t="s">
        <v>148</v>
      </c>
      <c r="F911" s="50" t="s">
        <v>150</v>
      </c>
      <c r="G911" s="28">
        <v>1095</v>
      </c>
      <c r="H911" s="29">
        <v>206</v>
      </c>
      <c r="I911" s="30">
        <v>0</v>
      </c>
    </row>
    <row r="912" spans="1:9" s="79" customFormat="1" ht="16.5" customHeight="1">
      <c r="A912" s="87"/>
      <c r="B912" s="2"/>
      <c r="C912" s="2" t="s">
        <v>25</v>
      </c>
      <c r="D912" s="1" t="s">
        <v>147</v>
      </c>
      <c r="E912" s="122" t="s">
        <v>148</v>
      </c>
      <c r="F912" s="50" t="s">
        <v>77</v>
      </c>
      <c r="G912" s="28">
        <v>862</v>
      </c>
      <c r="H912" s="29">
        <v>368</v>
      </c>
      <c r="I912" s="30">
        <v>137</v>
      </c>
    </row>
    <row r="913" spans="1:9" s="79" customFormat="1" ht="16.5" customHeight="1">
      <c r="A913" s="87"/>
      <c r="B913" s="2"/>
      <c r="C913" s="2" t="s">
        <v>25</v>
      </c>
      <c r="D913" s="1" t="s">
        <v>147</v>
      </c>
      <c r="E913" s="122" t="s">
        <v>148</v>
      </c>
      <c r="F913" s="52" t="s">
        <v>49</v>
      </c>
      <c r="G913" s="28">
        <v>1932</v>
      </c>
      <c r="H913" s="29">
        <v>834</v>
      </c>
      <c r="I913" s="30">
        <v>286</v>
      </c>
    </row>
    <row r="914" spans="1:9" s="79" customFormat="1" ht="16.5" customHeight="1">
      <c r="A914" s="87"/>
      <c r="B914" s="2"/>
      <c r="C914" s="2" t="s">
        <v>25</v>
      </c>
      <c r="D914" s="1" t="s">
        <v>147</v>
      </c>
      <c r="E914" s="122" t="s">
        <v>148</v>
      </c>
      <c r="F914" s="52" t="s">
        <v>66</v>
      </c>
      <c r="G914" s="28">
        <v>815</v>
      </c>
      <c r="H914" s="29">
        <v>78</v>
      </c>
      <c r="I914" s="30">
        <v>0</v>
      </c>
    </row>
    <row r="915" spans="1:9" s="79" customFormat="1" ht="16.5" customHeight="1">
      <c r="A915" s="87"/>
      <c r="B915" s="2"/>
      <c r="C915" s="2" t="s">
        <v>25</v>
      </c>
      <c r="D915" s="1" t="s">
        <v>147</v>
      </c>
      <c r="E915" s="122" t="s">
        <v>148</v>
      </c>
      <c r="F915" s="52" t="s">
        <v>50</v>
      </c>
      <c r="G915" s="28">
        <v>284</v>
      </c>
      <c r="H915" s="29">
        <v>221</v>
      </c>
      <c r="I915" s="30">
        <v>0</v>
      </c>
    </row>
    <row r="916" spans="1:9" s="79" customFormat="1" ht="16.5" customHeight="1">
      <c r="A916" s="87"/>
      <c r="B916" s="2"/>
      <c r="C916" s="2" t="s">
        <v>25</v>
      </c>
      <c r="D916" s="1" t="s">
        <v>147</v>
      </c>
      <c r="E916" s="122" t="s">
        <v>148</v>
      </c>
      <c r="F916" s="52" t="s">
        <v>115</v>
      </c>
      <c r="G916" s="28">
        <v>4365</v>
      </c>
      <c r="H916" s="29">
        <v>4305</v>
      </c>
      <c r="I916" s="30">
        <v>112</v>
      </c>
    </row>
    <row r="917" spans="1:9" s="79" customFormat="1" ht="16.5" customHeight="1">
      <c r="A917" s="87"/>
      <c r="B917" s="2"/>
      <c r="C917" s="2" t="s">
        <v>25</v>
      </c>
      <c r="D917" s="1" t="s">
        <v>147</v>
      </c>
      <c r="E917" s="122" t="s">
        <v>148</v>
      </c>
      <c r="F917" s="52" t="s">
        <v>27</v>
      </c>
      <c r="G917" s="28">
        <v>4995</v>
      </c>
      <c r="H917" s="29">
        <v>4530</v>
      </c>
      <c r="I917" s="30">
        <v>450</v>
      </c>
    </row>
    <row r="918" spans="1:9" s="79" customFormat="1" ht="16.5" customHeight="1">
      <c r="A918" s="87"/>
      <c r="B918" s="2"/>
      <c r="C918" s="2" t="s">
        <v>25</v>
      </c>
      <c r="D918" s="1" t="s">
        <v>147</v>
      </c>
      <c r="E918" s="122" t="s">
        <v>148</v>
      </c>
      <c r="F918" s="50" t="s">
        <v>28</v>
      </c>
      <c r="G918" s="28">
        <v>4502</v>
      </c>
      <c r="H918" s="29">
        <v>727</v>
      </c>
      <c r="I918" s="30">
        <v>0</v>
      </c>
    </row>
    <row r="919" spans="1:9" s="79" customFormat="1" ht="16.5" customHeight="1">
      <c r="A919" s="87"/>
      <c r="B919" s="2"/>
      <c r="C919" s="2" t="s">
        <v>25</v>
      </c>
      <c r="D919" s="1" t="s">
        <v>147</v>
      </c>
      <c r="E919" s="122" t="s">
        <v>148</v>
      </c>
      <c r="F919" s="52" t="s">
        <v>29</v>
      </c>
      <c r="G919" s="28">
        <v>12465</v>
      </c>
      <c r="H919" s="29">
        <v>29585</v>
      </c>
      <c r="I919" s="30">
        <v>6420</v>
      </c>
    </row>
    <row r="920" spans="1:9" s="79" customFormat="1" ht="16.5" customHeight="1">
      <c r="A920" s="87"/>
      <c r="B920" s="2"/>
      <c r="C920" s="2" t="s">
        <v>25</v>
      </c>
      <c r="D920" s="1" t="s">
        <v>147</v>
      </c>
      <c r="E920" s="122" t="s">
        <v>148</v>
      </c>
      <c r="F920" s="52" t="s">
        <v>44</v>
      </c>
      <c r="G920" s="28">
        <v>3067</v>
      </c>
      <c r="H920" s="29">
        <v>2045</v>
      </c>
      <c r="I920" s="30">
        <v>450</v>
      </c>
    </row>
    <row r="921" spans="1:9" s="79" customFormat="1" ht="16.5" customHeight="1">
      <c r="A921" s="87"/>
      <c r="B921" s="2"/>
      <c r="C921" s="2" t="s">
        <v>25</v>
      </c>
      <c r="D921" s="1" t="s">
        <v>147</v>
      </c>
      <c r="E921" s="122" t="s">
        <v>148</v>
      </c>
      <c r="F921" s="52" t="s">
        <v>56</v>
      </c>
      <c r="G921" s="28">
        <v>4212</v>
      </c>
      <c r="H921" s="29">
        <v>3408</v>
      </c>
      <c r="I921" s="30">
        <v>810</v>
      </c>
    </row>
    <row r="922" spans="1:9" s="79" customFormat="1" ht="16.5" customHeight="1">
      <c r="A922" s="87"/>
      <c r="B922" s="2"/>
      <c r="C922" s="2" t="s">
        <v>25</v>
      </c>
      <c r="D922" s="1" t="s">
        <v>147</v>
      </c>
      <c r="E922" s="122" t="s">
        <v>148</v>
      </c>
      <c r="F922" s="52" t="s">
        <v>30</v>
      </c>
      <c r="G922" s="28">
        <v>3522</v>
      </c>
      <c r="H922" s="29">
        <v>3424</v>
      </c>
      <c r="I922" s="30">
        <v>105</v>
      </c>
    </row>
    <row r="923" spans="1:9" s="79" customFormat="1" ht="16.5" customHeight="1">
      <c r="A923" s="87"/>
      <c r="B923" s="2"/>
      <c r="C923" s="2" t="s">
        <v>25</v>
      </c>
      <c r="D923" s="1" t="s">
        <v>147</v>
      </c>
      <c r="E923" s="122" t="s">
        <v>148</v>
      </c>
      <c r="F923" s="52" t="s">
        <v>31</v>
      </c>
      <c r="G923" s="28">
        <v>4280</v>
      </c>
      <c r="H923" s="29">
        <v>0</v>
      </c>
      <c r="I923" s="30">
        <v>80</v>
      </c>
    </row>
    <row r="924" spans="1:9" s="79" customFormat="1" ht="16.5" customHeight="1">
      <c r="A924" s="87"/>
      <c r="B924" s="2"/>
      <c r="C924" s="2" t="s">
        <v>25</v>
      </c>
      <c r="D924" s="1" t="s">
        <v>147</v>
      </c>
      <c r="E924" s="122" t="s">
        <v>148</v>
      </c>
      <c r="F924" s="52" t="s">
        <v>32</v>
      </c>
      <c r="G924" s="28">
        <v>16283</v>
      </c>
      <c r="H924" s="29">
        <v>26008</v>
      </c>
      <c r="I924" s="30">
        <v>5343</v>
      </c>
    </row>
    <row r="925" spans="1:9" s="79" customFormat="1" ht="16.5" customHeight="1">
      <c r="A925" s="87"/>
      <c r="B925" s="2"/>
      <c r="C925" s="2" t="s">
        <v>25</v>
      </c>
      <c r="D925" s="1" t="s">
        <v>147</v>
      </c>
      <c r="E925" s="122" t="s">
        <v>148</v>
      </c>
      <c r="F925" s="52" t="s">
        <v>151</v>
      </c>
      <c r="G925" s="28">
        <v>1541</v>
      </c>
      <c r="H925" s="29">
        <v>1199</v>
      </c>
      <c r="I925" s="30">
        <v>74</v>
      </c>
    </row>
    <row r="926" spans="1:9" s="79" customFormat="1" ht="16.5" customHeight="1">
      <c r="A926" s="87"/>
      <c r="B926" s="2"/>
      <c r="C926" s="2" t="s">
        <v>25</v>
      </c>
      <c r="D926" s="1" t="s">
        <v>147</v>
      </c>
      <c r="E926" s="122" t="s">
        <v>148</v>
      </c>
      <c r="F926" s="52" t="s">
        <v>33</v>
      </c>
      <c r="G926" s="28">
        <f>14567+310-29</f>
        <v>14848</v>
      </c>
      <c r="H926" s="29">
        <v>34739</v>
      </c>
      <c r="I926" s="30">
        <v>12571</v>
      </c>
    </row>
    <row r="927" spans="1:9" s="79" customFormat="1" ht="16.5" customHeight="1">
      <c r="A927" s="87"/>
      <c r="B927" s="2"/>
      <c r="C927" s="2" t="s">
        <v>25</v>
      </c>
      <c r="D927" s="1" t="s">
        <v>147</v>
      </c>
      <c r="E927" s="122" t="s">
        <v>148</v>
      </c>
      <c r="F927" s="52" t="s">
        <v>34</v>
      </c>
      <c r="G927" s="28">
        <v>3179</v>
      </c>
      <c r="H927" s="29">
        <v>2645</v>
      </c>
      <c r="I927" s="30">
        <v>3360</v>
      </c>
    </row>
    <row r="928" spans="1:9" s="79" customFormat="1" ht="16.5" customHeight="1">
      <c r="A928" s="87"/>
      <c r="B928" s="2"/>
      <c r="C928" s="2" t="s">
        <v>25</v>
      </c>
      <c r="D928" s="1" t="s">
        <v>147</v>
      </c>
      <c r="E928" s="122" t="s">
        <v>148</v>
      </c>
      <c r="F928" s="52" t="s">
        <v>35</v>
      </c>
      <c r="G928" s="28">
        <v>1424</v>
      </c>
      <c r="H928" s="29">
        <v>898</v>
      </c>
      <c r="I928" s="30">
        <v>109</v>
      </c>
    </row>
    <row r="929" spans="1:9" s="79" customFormat="1" ht="16.5" customHeight="1">
      <c r="A929" s="87"/>
      <c r="B929" s="2"/>
      <c r="C929" s="2" t="s">
        <v>25</v>
      </c>
      <c r="D929" s="1" t="s">
        <v>147</v>
      </c>
      <c r="E929" s="122" t="s">
        <v>148</v>
      </c>
      <c r="F929" s="52" t="s">
        <v>68</v>
      </c>
      <c r="G929" s="28">
        <v>771</v>
      </c>
      <c r="H929" s="29">
        <v>511</v>
      </c>
      <c r="I929" s="30">
        <v>79</v>
      </c>
    </row>
    <row r="930" spans="1:9" s="79" customFormat="1" ht="16.5" customHeight="1">
      <c r="A930" s="87"/>
      <c r="B930" s="2"/>
      <c r="C930" s="2" t="s">
        <v>25</v>
      </c>
      <c r="D930" s="1" t="s">
        <v>147</v>
      </c>
      <c r="E930" s="122" t="s">
        <v>148</v>
      </c>
      <c r="F930" s="52" t="s">
        <v>36</v>
      </c>
      <c r="G930" s="28">
        <v>2410</v>
      </c>
      <c r="H930" s="29">
        <v>1607</v>
      </c>
      <c r="I930" s="30">
        <v>1390</v>
      </c>
    </row>
    <row r="931" spans="1:9" s="79" customFormat="1" ht="16.5" customHeight="1">
      <c r="A931" s="87"/>
      <c r="B931" s="2"/>
      <c r="C931" s="2" t="s">
        <v>25</v>
      </c>
      <c r="D931" s="1" t="s">
        <v>147</v>
      </c>
      <c r="E931" s="122" t="s">
        <v>148</v>
      </c>
      <c r="F931" s="52" t="s">
        <v>69</v>
      </c>
      <c r="G931" s="28">
        <v>2556</v>
      </c>
      <c r="H931" s="29">
        <v>1704</v>
      </c>
      <c r="I931" s="30">
        <v>50</v>
      </c>
    </row>
    <row r="932" spans="1:9" s="3" customFormat="1" ht="38.25" customHeight="1">
      <c r="A932" s="87">
        <v>1</v>
      </c>
      <c r="B932" s="2"/>
      <c r="C932" s="2"/>
      <c r="D932" s="1" t="s">
        <v>152</v>
      </c>
      <c r="E932" s="109" t="s">
        <v>153</v>
      </c>
      <c r="F932" s="14" t="s">
        <v>152</v>
      </c>
      <c r="G932" s="123">
        <f t="shared" ref="G932:I932" si="128">G945+G933+G947</f>
        <v>125175</v>
      </c>
      <c r="H932" s="124">
        <f t="shared" si="128"/>
        <v>100850</v>
      </c>
      <c r="I932" s="125">
        <f t="shared" si="128"/>
        <v>26387</v>
      </c>
    </row>
    <row r="933" spans="1:9" s="92" customFormat="1" ht="17.100000000000001" customHeight="1">
      <c r="A933" s="87">
        <v>2</v>
      </c>
      <c r="B933" s="1"/>
      <c r="C933" s="2" t="s">
        <v>7</v>
      </c>
      <c r="D933" s="1" t="s">
        <v>152</v>
      </c>
      <c r="E933" s="109" t="s">
        <v>153</v>
      </c>
      <c r="F933" s="19" t="s">
        <v>8</v>
      </c>
      <c r="G933" s="20">
        <f>G934+G935+G938+G939+G942+G943+G944</f>
        <v>46814</v>
      </c>
      <c r="H933" s="21">
        <f t="shared" ref="H933:I933" si="129">H934+H935+H938+H939+H942+H943+H944</f>
        <v>0</v>
      </c>
      <c r="I933" s="22">
        <f t="shared" si="129"/>
        <v>0</v>
      </c>
    </row>
    <row r="934" spans="1:9" s="92" customFormat="1" ht="16.5" customHeight="1">
      <c r="A934" s="87"/>
      <c r="B934" s="1"/>
      <c r="C934" s="2" t="s">
        <v>7</v>
      </c>
      <c r="D934" s="1" t="s">
        <v>152</v>
      </c>
      <c r="E934" s="109" t="s">
        <v>153</v>
      </c>
      <c r="F934" s="24" t="s">
        <v>9</v>
      </c>
      <c r="G934" s="97">
        <v>4435</v>
      </c>
      <c r="H934" s="29"/>
      <c r="I934" s="30"/>
    </row>
    <row r="935" spans="1:9" s="79" customFormat="1" ht="15.75" customHeight="1">
      <c r="A935" s="87">
        <v>3</v>
      </c>
      <c r="B935" s="1" t="s">
        <v>10</v>
      </c>
      <c r="C935" s="2" t="s">
        <v>7</v>
      </c>
      <c r="D935" s="1" t="s">
        <v>152</v>
      </c>
      <c r="E935" s="109" t="s">
        <v>153</v>
      </c>
      <c r="F935" s="24" t="s">
        <v>11</v>
      </c>
      <c r="G935" s="40">
        <f>SUM(G936:G937)</f>
        <v>19365</v>
      </c>
      <c r="H935" s="63"/>
      <c r="I935" s="64"/>
    </row>
    <row r="936" spans="1:9" s="79" customFormat="1" ht="15.75" customHeight="1">
      <c r="A936" s="87"/>
      <c r="B936" s="1" t="s">
        <v>10</v>
      </c>
      <c r="C936" s="2" t="s">
        <v>7</v>
      </c>
      <c r="D936" s="1" t="s">
        <v>152</v>
      </c>
      <c r="E936" s="109" t="s">
        <v>153</v>
      </c>
      <c r="F936" s="35" t="s">
        <v>12</v>
      </c>
      <c r="G936" s="28">
        <v>19165</v>
      </c>
      <c r="H936" s="37"/>
      <c r="I936" s="38"/>
    </row>
    <row r="937" spans="1:9" s="79" customFormat="1" ht="15.75" customHeight="1">
      <c r="A937" s="87"/>
      <c r="B937" s="1" t="s">
        <v>10</v>
      </c>
      <c r="C937" s="2" t="s">
        <v>7</v>
      </c>
      <c r="D937" s="1" t="s">
        <v>152</v>
      </c>
      <c r="E937" s="109" t="s">
        <v>153</v>
      </c>
      <c r="F937" s="35" t="s">
        <v>13</v>
      </c>
      <c r="G937" s="28">
        <v>200</v>
      </c>
      <c r="H937" s="107"/>
      <c r="I937" s="108"/>
    </row>
    <row r="938" spans="1:9" s="79" customFormat="1" ht="15.75" customHeight="1">
      <c r="A938" s="87"/>
      <c r="B938" s="1"/>
      <c r="C938" s="2" t="s">
        <v>7</v>
      </c>
      <c r="D938" s="1" t="s">
        <v>152</v>
      </c>
      <c r="E938" s="109" t="s">
        <v>153</v>
      </c>
      <c r="F938" s="39" t="s">
        <v>14</v>
      </c>
      <c r="G938" s="45">
        <v>1826</v>
      </c>
      <c r="H938" s="46"/>
      <c r="I938" s="47"/>
    </row>
    <row r="939" spans="1:9" s="79" customFormat="1" ht="15.75" customHeight="1">
      <c r="A939" s="87">
        <v>3</v>
      </c>
      <c r="B939" s="1" t="s">
        <v>15</v>
      </c>
      <c r="C939" s="2" t="s">
        <v>7</v>
      </c>
      <c r="D939" s="1" t="s">
        <v>152</v>
      </c>
      <c r="E939" s="109" t="s">
        <v>153</v>
      </c>
      <c r="F939" s="39" t="s">
        <v>16</v>
      </c>
      <c r="G939" s="40">
        <f>SUM(G940:G941)</f>
        <v>3978</v>
      </c>
      <c r="H939" s="63"/>
      <c r="I939" s="64"/>
    </row>
    <row r="940" spans="1:9" s="79" customFormat="1" ht="15.75" customHeight="1">
      <c r="A940" s="87"/>
      <c r="B940" s="1" t="s">
        <v>15</v>
      </c>
      <c r="C940" s="2" t="s">
        <v>7</v>
      </c>
      <c r="D940" s="1" t="s">
        <v>152</v>
      </c>
      <c r="E940" s="109" t="s">
        <v>153</v>
      </c>
      <c r="F940" s="35" t="s">
        <v>12</v>
      </c>
      <c r="G940" s="28">
        <v>3878</v>
      </c>
      <c r="H940" s="107"/>
      <c r="I940" s="108"/>
    </row>
    <row r="941" spans="1:9" s="79" customFormat="1" ht="15.75" customHeight="1">
      <c r="A941" s="87"/>
      <c r="B941" s="1" t="s">
        <v>15</v>
      </c>
      <c r="C941" s="2" t="s">
        <v>7</v>
      </c>
      <c r="D941" s="1" t="s">
        <v>152</v>
      </c>
      <c r="E941" s="109" t="s">
        <v>153</v>
      </c>
      <c r="F941" s="35" t="s">
        <v>13</v>
      </c>
      <c r="G941" s="28">
        <v>100</v>
      </c>
      <c r="H941" s="107"/>
      <c r="I941" s="108"/>
    </row>
    <row r="942" spans="1:9" s="79" customFormat="1" ht="29.25" customHeight="1">
      <c r="A942" s="87"/>
      <c r="B942" s="1"/>
      <c r="C942" s="2" t="s">
        <v>7</v>
      </c>
      <c r="D942" s="1" t="s">
        <v>152</v>
      </c>
      <c r="E942" s="109" t="s">
        <v>153</v>
      </c>
      <c r="F942" s="44" t="s">
        <v>18</v>
      </c>
      <c r="G942" s="20">
        <v>130</v>
      </c>
      <c r="H942" s="21"/>
      <c r="I942" s="22"/>
    </row>
    <row r="943" spans="1:9" s="79" customFormat="1" ht="29.25" customHeight="1">
      <c r="A943" s="87"/>
      <c r="B943" s="1"/>
      <c r="C943" s="2" t="s">
        <v>7</v>
      </c>
      <c r="D943" s="1" t="s">
        <v>152</v>
      </c>
      <c r="E943" s="109" t="s">
        <v>153</v>
      </c>
      <c r="F943" s="44" t="s">
        <v>54</v>
      </c>
      <c r="G943" s="20">
        <v>80</v>
      </c>
      <c r="H943" s="21"/>
      <c r="I943" s="22"/>
    </row>
    <row r="944" spans="1:9" s="79" customFormat="1" ht="27" customHeight="1">
      <c r="A944" s="87"/>
      <c r="B944" s="1"/>
      <c r="C944" s="2" t="s">
        <v>7</v>
      </c>
      <c r="D944" s="1" t="s">
        <v>152</v>
      </c>
      <c r="E944" s="109" t="s">
        <v>153</v>
      </c>
      <c r="F944" s="44" t="s">
        <v>19</v>
      </c>
      <c r="G944" s="20">
        <v>17000</v>
      </c>
      <c r="H944" s="63"/>
      <c r="I944" s="64"/>
    </row>
    <row r="945" spans="1:9" s="109" customFormat="1" ht="18.75" customHeight="1">
      <c r="A945" s="87">
        <v>2</v>
      </c>
      <c r="B945" s="2"/>
      <c r="C945" s="2" t="s">
        <v>40</v>
      </c>
      <c r="D945" s="1" t="s">
        <v>152</v>
      </c>
      <c r="E945" s="109" t="s">
        <v>153</v>
      </c>
      <c r="F945" s="19" t="s">
        <v>41</v>
      </c>
      <c r="G945" s="123">
        <f t="shared" ref="G945:I945" si="130">SUM(G946:G946)</f>
        <v>742</v>
      </c>
      <c r="H945" s="124">
        <f t="shared" si="130"/>
        <v>330</v>
      </c>
      <c r="I945" s="125">
        <f t="shared" si="130"/>
        <v>0</v>
      </c>
    </row>
    <row r="946" spans="1:9" s="109" customFormat="1" ht="15.75" customHeight="1">
      <c r="A946" s="87"/>
      <c r="B946" s="2"/>
      <c r="C946" s="2" t="s">
        <v>40</v>
      </c>
      <c r="D946" s="1" t="s">
        <v>152</v>
      </c>
      <c r="E946" s="109" t="s">
        <v>153</v>
      </c>
      <c r="F946" s="52" t="s">
        <v>48</v>
      </c>
      <c r="G946" s="90">
        <v>742</v>
      </c>
      <c r="H946" s="91">
        <v>330</v>
      </c>
      <c r="I946" s="51"/>
    </row>
    <row r="947" spans="1:9" s="92" customFormat="1" ht="17.100000000000001" customHeight="1">
      <c r="A947" s="87">
        <v>2</v>
      </c>
      <c r="B947" s="2"/>
      <c r="C947" s="2" t="s">
        <v>25</v>
      </c>
      <c r="D947" s="1" t="s">
        <v>152</v>
      </c>
      <c r="E947" s="121" t="s">
        <v>153</v>
      </c>
      <c r="F947" s="19" t="s">
        <v>26</v>
      </c>
      <c r="G947" s="20">
        <f t="shared" ref="G947:I947" si="131">SUM(G948:G971)</f>
        <v>77619</v>
      </c>
      <c r="H947" s="21">
        <f t="shared" si="131"/>
        <v>100520</v>
      </c>
      <c r="I947" s="21">
        <f t="shared" si="131"/>
        <v>26387</v>
      </c>
    </row>
    <row r="948" spans="1:9" s="79" customFormat="1" ht="15.75" customHeight="1">
      <c r="A948" s="87"/>
      <c r="B948" s="2"/>
      <c r="C948" s="2" t="s">
        <v>25</v>
      </c>
      <c r="D948" s="1" t="s">
        <v>152</v>
      </c>
      <c r="E948" s="122" t="s">
        <v>153</v>
      </c>
      <c r="F948" s="52" t="s">
        <v>154</v>
      </c>
      <c r="G948" s="28">
        <v>582</v>
      </c>
      <c r="H948" s="29">
        <v>994</v>
      </c>
      <c r="I948" s="112">
        <v>1</v>
      </c>
    </row>
    <row r="949" spans="1:9" s="79" customFormat="1" ht="15.75" customHeight="1">
      <c r="A949" s="87"/>
      <c r="B949" s="2"/>
      <c r="C949" s="2" t="s">
        <v>25</v>
      </c>
      <c r="D949" s="1" t="s">
        <v>152</v>
      </c>
      <c r="E949" s="122" t="s">
        <v>153</v>
      </c>
      <c r="F949" s="52" t="s">
        <v>149</v>
      </c>
      <c r="G949" s="28">
        <v>400</v>
      </c>
      <c r="H949" s="29">
        <v>360</v>
      </c>
      <c r="I949" s="112"/>
    </row>
    <row r="950" spans="1:9" s="79" customFormat="1" ht="15.75" customHeight="1">
      <c r="A950" s="87"/>
      <c r="B950" s="2"/>
      <c r="C950" s="2" t="s">
        <v>25</v>
      </c>
      <c r="D950" s="1" t="s">
        <v>152</v>
      </c>
      <c r="E950" s="122" t="s">
        <v>153</v>
      </c>
      <c r="F950" s="50" t="s">
        <v>150</v>
      </c>
      <c r="G950" s="28">
        <v>767</v>
      </c>
      <c r="H950" s="29">
        <v>1290</v>
      </c>
      <c r="I950" s="112">
        <v>3</v>
      </c>
    </row>
    <row r="951" spans="1:9" s="79" customFormat="1" ht="15.75" customHeight="1">
      <c r="A951" s="87"/>
      <c r="B951" s="2"/>
      <c r="C951" s="2" t="s">
        <v>25</v>
      </c>
      <c r="D951" s="1" t="s">
        <v>152</v>
      </c>
      <c r="E951" s="122" t="s">
        <v>153</v>
      </c>
      <c r="F951" s="52" t="s">
        <v>49</v>
      </c>
      <c r="G951" s="28">
        <v>788</v>
      </c>
      <c r="H951" s="29">
        <v>31</v>
      </c>
      <c r="I951" s="112">
        <v>1</v>
      </c>
    </row>
    <row r="952" spans="1:9" s="79" customFormat="1" ht="15.75" customHeight="1">
      <c r="A952" s="87"/>
      <c r="B952" s="2"/>
      <c r="C952" s="2" t="s">
        <v>25</v>
      </c>
      <c r="D952" s="1" t="s">
        <v>152</v>
      </c>
      <c r="E952" s="122" t="s">
        <v>153</v>
      </c>
      <c r="F952" s="52" t="s">
        <v>66</v>
      </c>
      <c r="G952" s="28">
        <v>1096</v>
      </c>
      <c r="H952" s="29">
        <v>1468</v>
      </c>
      <c r="I952" s="112">
        <v>1</v>
      </c>
    </row>
    <row r="953" spans="1:9" s="79" customFormat="1" ht="15.75" customHeight="1">
      <c r="A953" s="87"/>
      <c r="B953" s="2"/>
      <c r="C953" s="2" t="s">
        <v>25</v>
      </c>
      <c r="D953" s="1" t="s">
        <v>152</v>
      </c>
      <c r="E953" s="122" t="s">
        <v>153</v>
      </c>
      <c r="F953" s="52" t="s">
        <v>50</v>
      </c>
      <c r="G953" s="28">
        <v>83</v>
      </c>
      <c r="H953" s="29">
        <v>408</v>
      </c>
      <c r="I953" s="112"/>
    </row>
    <row r="954" spans="1:9" s="79" customFormat="1" ht="15.75" customHeight="1">
      <c r="A954" s="87"/>
      <c r="B954" s="2"/>
      <c r="C954" s="2" t="s">
        <v>25</v>
      </c>
      <c r="D954" s="1" t="s">
        <v>152</v>
      </c>
      <c r="E954" s="122" t="s">
        <v>153</v>
      </c>
      <c r="F954" s="52" t="s">
        <v>51</v>
      </c>
      <c r="G954" s="28">
        <v>5</v>
      </c>
      <c r="H954" s="29">
        <v>1</v>
      </c>
      <c r="I954" s="112"/>
    </row>
    <row r="955" spans="1:9" s="79" customFormat="1" ht="15.75" customHeight="1">
      <c r="A955" s="87"/>
      <c r="B955" s="2"/>
      <c r="C955" s="2" t="s">
        <v>25</v>
      </c>
      <c r="D955" s="1" t="s">
        <v>152</v>
      </c>
      <c r="E955" s="122" t="s">
        <v>153</v>
      </c>
      <c r="F955" s="52" t="s">
        <v>115</v>
      </c>
      <c r="G955" s="28">
        <v>2646</v>
      </c>
      <c r="H955" s="29">
        <v>1884</v>
      </c>
      <c r="I955" s="51">
        <v>22</v>
      </c>
    </row>
    <row r="956" spans="1:9" s="79" customFormat="1" ht="15.75" customHeight="1">
      <c r="A956" s="87"/>
      <c r="B956" s="2"/>
      <c r="C956" s="2" t="s">
        <v>25</v>
      </c>
      <c r="D956" s="1" t="s">
        <v>152</v>
      </c>
      <c r="E956" s="122" t="s">
        <v>153</v>
      </c>
      <c r="F956" s="52" t="s">
        <v>27</v>
      </c>
      <c r="G956" s="28">
        <v>3030</v>
      </c>
      <c r="H956" s="29">
        <v>3151</v>
      </c>
      <c r="I956" s="51">
        <v>201</v>
      </c>
    </row>
    <row r="957" spans="1:9" s="79" customFormat="1" ht="15.75" customHeight="1">
      <c r="A957" s="87"/>
      <c r="B957" s="2"/>
      <c r="C957" s="2" t="s">
        <v>25</v>
      </c>
      <c r="D957" s="1" t="s">
        <v>152</v>
      </c>
      <c r="E957" s="122" t="s">
        <v>153</v>
      </c>
      <c r="F957" s="50" t="s">
        <v>28</v>
      </c>
      <c r="G957" s="28">
        <v>3744</v>
      </c>
      <c r="H957" s="29">
        <v>1297</v>
      </c>
      <c r="I957" s="51">
        <v>1</v>
      </c>
    </row>
    <row r="958" spans="1:9" s="79" customFormat="1" ht="15.75" customHeight="1">
      <c r="A958" s="87"/>
      <c r="B958" s="2"/>
      <c r="C958" s="2" t="s">
        <v>25</v>
      </c>
      <c r="D958" s="1" t="s">
        <v>152</v>
      </c>
      <c r="E958" s="122" t="s">
        <v>153</v>
      </c>
      <c r="F958" s="52" t="s">
        <v>29</v>
      </c>
      <c r="G958" s="28">
        <v>7747</v>
      </c>
      <c r="H958" s="29">
        <v>9612</v>
      </c>
      <c r="I958" s="51">
        <v>942</v>
      </c>
    </row>
    <row r="959" spans="1:9" s="79" customFormat="1" ht="15.75" customHeight="1">
      <c r="A959" s="87"/>
      <c r="B959" s="2"/>
      <c r="C959" s="2" t="s">
        <v>25</v>
      </c>
      <c r="D959" s="1" t="s">
        <v>152</v>
      </c>
      <c r="E959" s="122" t="s">
        <v>153</v>
      </c>
      <c r="F959" s="52" t="s">
        <v>67</v>
      </c>
      <c r="G959" s="28">
        <v>604</v>
      </c>
      <c r="H959" s="29">
        <v>573</v>
      </c>
      <c r="I959" s="51">
        <v>1</v>
      </c>
    </row>
    <row r="960" spans="1:9" s="79" customFormat="1" ht="15.75" customHeight="1">
      <c r="A960" s="87"/>
      <c r="B960" s="2"/>
      <c r="C960" s="2" t="s">
        <v>25</v>
      </c>
      <c r="D960" s="1" t="s">
        <v>152</v>
      </c>
      <c r="E960" s="122" t="s">
        <v>153</v>
      </c>
      <c r="F960" s="52" t="s">
        <v>44</v>
      </c>
      <c r="G960" s="28">
        <v>200</v>
      </c>
      <c r="H960" s="29">
        <v>960</v>
      </c>
      <c r="I960" s="51">
        <v>4</v>
      </c>
    </row>
    <row r="961" spans="1:9" s="79" customFormat="1" ht="15.75" customHeight="1">
      <c r="A961" s="87"/>
      <c r="B961" s="2"/>
      <c r="C961" s="2" t="s">
        <v>25</v>
      </c>
      <c r="D961" s="1" t="s">
        <v>152</v>
      </c>
      <c r="E961" s="122" t="s">
        <v>153</v>
      </c>
      <c r="F961" s="52" t="s">
        <v>56</v>
      </c>
      <c r="G961" s="28">
        <v>2607</v>
      </c>
      <c r="H961" s="29">
        <v>1949</v>
      </c>
      <c r="I961" s="51">
        <v>65</v>
      </c>
    </row>
    <row r="962" spans="1:9" s="79" customFormat="1" ht="15.75" customHeight="1">
      <c r="A962" s="87"/>
      <c r="B962" s="2"/>
      <c r="C962" s="2" t="s">
        <v>25</v>
      </c>
      <c r="D962" s="1" t="s">
        <v>152</v>
      </c>
      <c r="E962" s="122" t="s">
        <v>153</v>
      </c>
      <c r="F962" s="52" t="s">
        <v>30</v>
      </c>
      <c r="G962" s="28">
        <v>400</v>
      </c>
      <c r="H962" s="29">
        <v>895</v>
      </c>
      <c r="I962" s="51">
        <v>5</v>
      </c>
    </row>
    <row r="963" spans="1:9" s="79" customFormat="1" ht="15.75" customHeight="1">
      <c r="A963" s="87"/>
      <c r="B963" s="2"/>
      <c r="C963" s="2" t="s">
        <v>25</v>
      </c>
      <c r="D963" s="1" t="s">
        <v>152</v>
      </c>
      <c r="E963" s="122" t="s">
        <v>153</v>
      </c>
      <c r="F963" s="52" t="s">
        <v>31</v>
      </c>
      <c r="G963" s="28">
        <v>3297</v>
      </c>
      <c r="H963" s="29">
        <v>883</v>
      </c>
      <c r="I963" s="51">
        <v>2</v>
      </c>
    </row>
    <row r="964" spans="1:9" s="79" customFormat="1" ht="15.75" customHeight="1">
      <c r="A964" s="87"/>
      <c r="B964" s="2"/>
      <c r="C964" s="2" t="s">
        <v>25</v>
      </c>
      <c r="D964" s="1" t="s">
        <v>152</v>
      </c>
      <c r="E964" s="122" t="s">
        <v>153</v>
      </c>
      <c r="F964" s="52" t="s">
        <v>32</v>
      </c>
      <c r="G964" s="28">
        <v>25432</v>
      </c>
      <c r="H964" s="29">
        <v>31350</v>
      </c>
      <c r="I964" s="51">
        <v>11495</v>
      </c>
    </row>
    <row r="965" spans="1:9" s="79" customFormat="1" ht="15.75" customHeight="1">
      <c r="A965" s="87"/>
      <c r="B965" s="2"/>
      <c r="C965" s="2" t="s">
        <v>25</v>
      </c>
      <c r="D965" s="1" t="s">
        <v>152</v>
      </c>
      <c r="E965" s="122" t="s">
        <v>153</v>
      </c>
      <c r="F965" s="52" t="s">
        <v>151</v>
      </c>
      <c r="G965" s="28">
        <v>1132</v>
      </c>
      <c r="H965" s="29">
        <v>1709</v>
      </c>
      <c r="I965" s="51">
        <v>14</v>
      </c>
    </row>
    <row r="966" spans="1:9" s="79" customFormat="1" ht="15.75" customHeight="1">
      <c r="A966" s="87"/>
      <c r="B966" s="2"/>
      <c r="C966" s="2" t="s">
        <v>25</v>
      </c>
      <c r="D966" s="1" t="s">
        <v>152</v>
      </c>
      <c r="E966" s="122" t="s">
        <v>153</v>
      </c>
      <c r="F966" s="52" t="s">
        <v>33</v>
      </c>
      <c r="G966" s="28">
        <f>11154+192+40</f>
        <v>11386</v>
      </c>
      <c r="H966" s="29">
        <v>28653</v>
      </c>
      <c r="I966" s="51">
        <v>13056</v>
      </c>
    </row>
    <row r="967" spans="1:9" s="79" customFormat="1" ht="15.75" customHeight="1">
      <c r="A967" s="87"/>
      <c r="B967" s="2"/>
      <c r="C967" s="2" t="s">
        <v>25</v>
      </c>
      <c r="D967" s="1" t="s">
        <v>152</v>
      </c>
      <c r="E967" s="122" t="s">
        <v>153</v>
      </c>
      <c r="F967" s="52" t="s">
        <v>34</v>
      </c>
      <c r="G967" s="28">
        <v>1704</v>
      </c>
      <c r="H967" s="29">
        <v>1959</v>
      </c>
      <c r="I967" s="51">
        <v>234</v>
      </c>
    </row>
    <row r="968" spans="1:9" s="79" customFormat="1" ht="15.75" customHeight="1">
      <c r="A968" s="87"/>
      <c r="B968" s="2"/>
      <c r="C968" s="2" t="s">
        <v>25</v>
      </c>
      <c r="D968" s="1" t="s">
        <v>152</v>
      </c>
      <c r="E968" s="122" t="s">
        <v>153</v>
      </c>
      <c r="F968" s="52" t="s">
        <v>35</v>
      </c>
      <c r="G968" s="28">
        <v>2855</v>
      </c>
      <c r="H968" s="29">
        <v>1776</v>
      </c>
      <c r="I968" s="51">
        <v>1</v>
      </c>
    </row>
    <row r="969" spans="1:9" s="79" customFormat="1" ht="15.75" customHeight="1">
      <c r="A969" s="87"/>
      <c r="B969" s="2"/>
      <c r="C969" s="2" t="s">
        <v>25</v>
      </c>
      <c r="D969" s="1" t="s">
        <v>152</v>
      </c>
      <c r="E969" s="122" t="s">
        <v>153</v>
      </c>
      <c r="F969" s="52" t="s">
        <v>68</v>
      </c>
      <c r="G969" s="28">
        <v>557</v>
      </c>
      <c r="H969" s="29">
        <v>932</v>
      </c>
      <c r="I969" s="51">
        <v>124</v>
      </c>
    </row>
    <row r="970" spans="1:9" s="79" customFormat="1" ht="15.75" customHeight="1">
      <c r="A970" s="87"/>
      <c r="B970" s="2"/>
      <c r="C970" s="2" t="s">
        <v>25</v>
      </c>
      <c r="D970" s="1" t="s">
        <v>152</v>
      </c>
      <c r="E970" s="122" t="s">
        <v>153</v>
      </c>
      <c r="F970" s="52" t="s">
        <v>36</v>
      </c>
      <c r="G970" s="28">
        <v>3692</v>
      </c>
      <c r="H970" s="29">
        <v>5031</v>
      </c>
      <c r="I970" s="51">
        <v>163</v>
      </c>
    </row>
    <row r="971" spans="1:9" s="79" customFormat="1" ht="15.75" customHeight="1">
      <c r="A971" s="87"/>
      <c r="B971" s="2"/>
      <c r="C971" s="2" t="s">
        <v>25</v>
      </c>
      <c r="D971" s="1" t="s">
        <v>152</v>
      </c>
      <c r="E971" s="122" t="s">
        <v>153</v>
      </c>
      <c r="F971" s="52" t="s">
        <v>69</v>
      </c>
      <c r="G971" s="28">
        <v>2865</v>
      </c>
      <c r="H971" s="29">
        <v>3354</v>
      </c>
      <c r="I971" s="51">
        <v>51</v>
      </c>
    </row>
    <row r="972" spans="1:9" s="3" customFormat="1" ht="40.5" customHeight="1">
      <c r="A972" s="87">
        <v>1</v>
      </c>
      <c r="B972" s="2"/>
      <c r="C972" s="2"/>
      <c r="D972" s="1" t="s">
        <v>155</v>
      </c>
      <c r="E972" s="109" t="s">
        <v>156</v>
      </c>
      <c r="F972" s="14" t="s">
        <v>155</v>
      </c>
      <c r="G972" s="15">
        <f t="shared" ref="G972:I972" si="132">G984+G973+G988</f>
        <v>17623</v>
      </c>
      <c r="H972" s="16">
        <f t="shared" si="132"/>
        <v>14687</v>
      </c>
      <c r="I972" s="17">
        <f t="shared" si="132"/>
        <v>3585</v>
      </c>
    </row>
    <row r="973" spans="1:9" s="92" customFormat="1" ht="17.100000000000001" customHeight="1">
      <c r="A973" s="87">
        <v>2</v>
      </c>
      <c r="B973" s="1"/>
      <c r="C973" s="2" t="s">
        <v>7</v>
      </c>
      <c r="D973" s="1" t="s">
        <v>155</v>
      </c>
      <c r="E973" s="109" t="s">
        <v>156</v>
      </c>
      <c r="F973" s="19" t="s">
        <v>8</v>
      </c>
      <c r="G973" s="20">
        <f>G974+G975+G978+G979+G982:H982+G983</f>
        <v>5356</v>
      </c>
      <c r="H973" s="21">
        <f t="shared" ref="H973" si="133">H974+H975+H978+H979+H982:I982+H983</f>
        <v>0</v>
      </c>
      <c r="I973" s="22">
        <f>I974+I975+I978+I979+I982:I982+I983</f>
        <v>0</v>
      </c>
    </row>
    <row r="974" spans="1:9" s="92" customFormat="1" ht="17.100000000000001" customHeight="1">
      <c r="A974" s="87"/>
      <c r="B974" s="1"/>
      <c r="C974" s="2" t="s">
        <v>7</v>
      </c>
      <c r="D974" s="1" t="s">
        <v>155</v>
      </c>
      <c r="E974" s="109" t="s">
        <v>156</v>
      </c>
      <c r="F974" s="24" t="s">
        <v>9</v>
      </c>
      <c r="G974" s="97">
        <v>781</v>
      </c>
      <c r="H974" s="29"/>
      <c r="I974" s="30"/>
    </row>
    <row r="975" spans="1:9" s="79" customFormat="1" ht="15.75" customHeight="1">
      <c r="A975" s="87">
        <v>3</v>
      </c>
      <c r="B975" s="1" t="s">
        <v>10</v>
      </c>
      <c r="C975" s="2" t="s">
        <v>7</v>
      </c>
      <c r="D975" s="1" t="s">
        <v>155</v>
      </c>
      <c r="E975" s="109" t="s">
        <v>156</v>
      </c>
      <c r="F975" s="24" t="s">
        <v>11</v>
      </c>
      <c r="G975" s="40">
        <f>G976+G977</f>
        <v>2550</v>
      </c>
      <c r="H975" s="63"/>
      <c r="I975" s="64"/>
    </row>
    <row r="976" spans="1:9" s="79" customFormat="1" ht="15.75" customHeight="1">
      <c r="A976" s="87"/>
      <c r="B976" s="1" t="s">
        <v>10</v>
      </c>
      <c r="C976" s="2" t="s">
        <v>7</v>
      </c>
      <c r="D976" s="1" t="s">
        <v>155</v>
      </c>
      <c r="E976" s="109" t="s">
        <v>156</v>
      </c>
      <c r="F976" s="35" t="s">
        <v>12</v>
      </c>
      <c r="G976" s="36">
        <v>2250</v>
      </c>
      <c r="H976" s="37"/>
      <c r="I976" s="38"/>
    </row>
    <row r="977" spans="1:9" s="79" customFormat="1" ht="15.75" customHeight="1">
      <c r="A977" s="87"/>
      <c r="B977" s="1" t="s">
        <v>10</v>
      </c>
      <c r="C977" s="2" t="s">
        <v>7</v>
      </c>
      <c r="D977" s="1" t="s">
        <v>155</v>
      </c>
      <c r="E977" s="109" t="s">
        <v>156</v>
      </c>
      <c r="F977" s="35" t="s">
        <v>13</v>
      </c>
      <c r="G977" s="36">
        <v>300</v>
      </c>
      <c r="H977" s="37"/>
      <c r="I977" s="38"/>
    </row>
    <row r="978" spans="1:9" s="79" customFormat="1" ht="15.75" customHeight="1">
      <c r="A978" s="87"/>
      <c r="B978" s="1"/>
      <c r="C978" s="2" t="s">
        <v>7</v>
      </c>
      <c r="D978" s="1" t="s">
        <v>155</v>
      </c>
      <c r="E978" s="109" t="s">
        <v>156</v>
      </c>
      <c r="F978" s="39" t="s">
        <v>14</v>
      </c>
      <c r="G978" s="20">
        <v>234</v>
      </c>
      <c r="H978" s="21"/>
      <c r="I978" s="22"/>
    </row>
    <row r="979" spans="1:9" s="79" customFormat="1" ht="15.75" customHeight="1">
      <c r="A979" s="87">
        <v>3</v>
      </c>
      <c r="B979" s="1" t="s">
        <v>15</v>
      </c>
      <c r="C979" s="2" t="s">
        <v>7</v>
      </c>
      <c r="D979" s="1" t="s">
        <v>155</v>
      </c>
      <c r="E979" s="109" t="s">
        <v>156</v>
      </c>
      <c r="F979" s="39" t="s">
        <v>16</v>
      </c>
      <c r="G979" s="40">
        <f>G980+G981</f>
        <v>506</v>
      </c>
      <c r="H979" s="63"/>
      <c r="I979" s="64"/>
    </row>
    <row r="980" spans="1:9" s="79" customFormat="1" ht="15.75" customHeight="1">
      <c r="A980" s="87"/>
      <c r="B980" s="1" t="s">
        <v>15</v>
      </c>
      <c r="C980" s="2" t="s">
        <v>7</v>
      </c>
      <c r="D980" s="1" t="s">
        <v>155</v>
      </c>
      <c r="E980" s="109" t="s">
        <v>156</v>
      </c>
      <c r="F980" s="35" t="s">
        <v>12</v>
      </c>
      <c r="G980" s="28">
        <v>456</v>
      </c>
      <c r="H980" s="107"/>
      <c r="I980" s="108"/>
    </row>
    <row r="981" spans="1:9" s="79" customFormat="1" ht="15.75" customHeight="1">
      <c r="A981" s="87"/>
      <c r="B981" s="1" t="s">
        <v>15</v>
      </c>
      <c r="C981" s="2" t="s">
        <v>7</v>
      </c>
      <c r="D981" s="1" t="s">
        <v>155</v>
      </c>
      <c r="E981" s="109" t="s">
        <v>156</v>
      </c>
      <c r="F981" s="35" t="s">
        <v>13</v>
      </c>
      <c r="G981" s="42">
        <v>50</v>
      </c>
      <c r="H981" s="110"/>
      <c r="I981" s="111"/>
    </row>
    <row r="982" spans="1:9" s="79" customFormat="1" ht="29.25" customHeight="1">
      <c r="A982" s="87"/>
      <c r="B982" s="1"/>
      <c r="C982" s="2" t="s">
        <v>7</v>
      </c>
      <c r="D982" s="1" t="s">
        <v>155</v>
      </c>
      <c r="E982" s="109" t="s">
        <v>156</v>
      </c>
      <c r="F982" s="44" t="s">
        <v>18</v>
      </c>
      <c r="G982" s="20">
        <v>25</v>
      </c>
      <c r="H982" s="21"/>
      <c r="I982" s="22"/>
    </row>
    <row r="983" spans="1:9" s="79" customFormat="1" ht="27" customHeight="1">
      <c r="A983" s="87"/>
      <c r="B983" s="1"/>
      <c r="C983" s="2" t="s">
        <v>7</v>
      </c>
      <c r="D983" s="1" t="s">
        <v>155</v>
      </c>
      <c r="E983" s="109" t="s">
        <v>156</v>
      </c>
      <c r="F983" s="44" t="s">
        <v>19</v>
      </c>
      <c r="G983" s="20">
        <v>1260</v>
      </c>
      <c r="H983" s="63"/>
      <c r="I983" s="64"/>
    </row>
    <row r="984" spans="1:9" s="106" customFormat="1" ht="16.5" customHeight="1">
      <c r="A984" s="87">
        <v>2</v>
      </c>
      <c r="B984" s="2"/>
      <c r="C984" s="2" t="s">
        <v>20</v>
      </c>
      <c r="D984" s="1" t="s">
        <v>155</v>
      </c>
      <c r="E984" s="109" t="s">
        <v>156</v>
      </c>
      <c r="F984" s="48" t="s">
        <v>21</v>
      </c>
      <c r="G984" s="31">
        <f t="shared" ref="G984:I984" si="134">SUM(G985:G987)</f>
        <v>1570</v>
      </c>
      <c r="H984" s="32">
        <f t="shared" si="134"/>
        <v>835</v>
      </c>
      <c r="I984" s="33">
        <f t="shared" si="134"/>
        <v>0</v>
      </c>
    </row>
    <row r="985" spans="1:9" s="79" customFormat="1" ht="15.75" customHeight="1">
      <c r="A985" s="87"/>
      <c r="B985" s="2"/>
      <c r="C985" s="2" t="s">
        <v>20</v>
      </c>
      <c r="D985" s="1" t="s">
        <v>155</v>
      </c>
      <c r="E985" s="109" t="s">
        <v>156</v>
      </c>
      <c r="F985" s="52" t="s">
        <v>22</v>
      </c>
      <c r="G985" s="28">
        <v>1454</v>
      </c>
      <c r="H985" s="29">
        <v>801</v>
      </c>
      <c r="I985" s="30"/>
    </row>
    <row r="986" spans="1:9" s="79" customFormat="1" ht="15.75" customHeight="1">
      <c r="A986" s="87"/>
      <c r="B986" s="2"/>
      <c r="C986" s="2" t="s">
        <v>20</v>
      </c>
      <c r="D986" s="1" t="s">
        <v>155</v>
      </c>
      <c r="E986" s="109" t="s">
        <v>156</v>
      </c>
      <c r="F986" s="52" t="s">
        <v>48</v>
      </c>
      <c r="G986" s="28">
        <v>76</v>
      </c>
      <c r="H986" s="29">
        <v>34</v>
      </c>
      <c r="I986" s="30"/>
    </row>
    <row r="987" spans="1:9" s="79" customFormat="1" ht="32.25" customHeight="1">
      <c r="A987" s="87"/>
      <c r="B987" s="2"/>
      <c r="C987" s="2" t="s">
        <v>20</v>
      </c>
      <c r="D987" s="1" t="s">
        <v>155</v>
      </c>
      <c r="E987" s="109" t="s">
        <v>156</v>
      </c>
      <c r="F987" s="50" t="s">
        <v>24</v>
      </c>
      <c r="G987" s="28">
        <v>40</v>
      </c>
      <c r="H987" s="29">
        <v>0</v>
      </c>
      <c r="I987" s="30"/>
    </row>
    <row r="988" spans="1:9" s="92" customFormat="1" ht="17.100000000000001" customHeight="1">
      <c r="A988" s="87">
        <v>2</v>
      </c>
      <c r="B988" s="1"/>
      <c r="C988" s="2" t="s">
        <v>25</v>
      </c>
      <c r="D988" s="1" t="s">
        <v>155</v>
      </c>
      <c r="E988" s="121" t="s">
        <v>156</v>
      </c>
      <c r="F988" s="19" t="s">
        <v>26</v>
      </c>
      <c r="G988" s="20">
        <f t="shared" ref="G988:I988" si="135">SUM(G989:G999)</f>
        <v>10697</v>
      </c>
      <c r="H988" s="21">
        <f t="shared" si="135"/>
        <v>13852</v>
      </c>
      <c r="I988" s="21">
        <f t="shared" si="135"/>
        <v>3585</v>
      </c>
    </row>
    <row r="989" spans="1:9" s="79" customFormat="1" ht="15.75" customHeight="1">
      <c r="A989" s="87"/>
      <c r="B989" s="1"/>
      <c r="C989" s="2" t="s">
        <v>25</v>
      </c>
      <c r="D989" s="1" t="s">
        <v>155</v>
      </c>
      <c r="E989" s="122" t="s">
        <v>156</v>
      </c>
      <c r="F989" s="52" t="s">
        <v>49</v>
      </c>
      <c r="G989" s="28">
        <v>500</v>
      </c>
      <c r="H989" s="29">
        <v>125</v>
      </c>
      <c r="I989" s="30"/>
    </row>
    <row r="990" spans="1:9" s="79" customFormat="1" ht="15.75" customHeight="1">
      <c r="A990" s="87"/>
      <c r="B990" s="2"/>
      <c r="C990" s="2" t="s">
        <v>25</v>
      </c>
      <c r="D990" s="1" t="s">
        <v>155</v>
      </c>
      <c r="E990" s="122" t="s">
        <v>156</v>
      </c>
      <c r="F990" s="52" t="s">
        <v>27</v>
      </c>
      <c r="G990" s="28">
        <v>1800</v>
      </c>
      <c r="H990" s="29">
        <v>2250</v>
      </c>
      <c r="I990" s="30">
        <v>1000</v>
      </c>
    </row>
    <row r="991" spans="1:9" s="79" customFormat="1" ht="15.75" customHeight="1">
      <c r="A991" s="87"/>
      <c r="B991" s="2"/>
      <c r="C991" s="2" t="s">
        <v>25</v>
      </c>
      <c r="D991" s="1" t="s">
        <v>155</v>
      </c>
      <c r="E991" s="122" t="s">
        <v>156</v>
      </c>
      <c r="F991" s="50" t="s">
        <v>28</v>
      </c>
      <c r="G991" s="28">
        <v>500</v>
      </c>
      <c r="H991" s="29">
        <v>130</v>
      </c>
      <c r="I991" s="30"/>
    </row>
    <row r="992" spans="1:9" s="79" customFormat="1" ht="15.75" customHeight="1">
      <c r="A992" s="87"/>
      <c r="B992" s="2"/>
      <c r="C992" s="2" t="s">
        <v>25</v>
      </c>
      <c r="D992" s="1" t="s">
        <v>155</v>
      </c>
      <c r="E992" s="122" t="s">
        <v>156</v>
      </c>
      <c r="F992" s="52" t="s">
        <v>44</v>
      </c>
      <c r="G992" s="28">
        <v>200</v>
      </c>
      <c r="H992" s="29">
        <v>250</v>
      </c>
      <c r="I992" s="30"/>
    </row>
    <row r="993" spans="1:9" s="79" customFormat="1" ht="15.75" customHeight="1">
      <c r="A993" s="87"/>
      <c r="B993" s="2"/>
      <c r="C993" s="2" t="s">
        <v>25</v>
      </c>
      <c r="D993" s="1" t="s">
        <v>155</v>
      </c>
      <c r="E993" s="122" t="s">
        <v>156</v>
      </c>
      <c r="F993" s="52" t="s">
        <v>56</v>
      </c>
      <c r="G993" s="28">
        <v>500</v>
      </c>
      <c r="H993" s="29">
        <v>200</v>
      </c>
      <c r="I993" s="30"/>
    </row>
    <row r="994" spans="1:9" s="79" customFormat="1" ht="15.75" customHeight="1">
      <c r="A994" s="87"/>
      <c r="B994" s="2"/>
      <c r="C994" s="2" t="s">
        <v>25</v>
      </c>
      <c r="D994" s="1" t="s">
        <v>155</v>
      </c>
      <c r="E994" s="122" t="s">
        <v>156</v>
      </c>
      <c r="F994" s="52" t="s">
        <v>30</v>
      </c>
      <c r="G994" s="28">
        <v>500</v>
      </c>
      <c r="H994" s="29">
        <v>800</v>
      </c>
      <c r="I994" s="30"/>
    </row>
    <row r="995" spans="1:9" s="79" customFormat="1" ht="15.75" customHeight="1">
      <c r="A995" s="87"/>
      <c r="B995" s="2"/>
      <c r="C995" s="2" t="s">
        <v>25</v>
      </c>
      <c r="D995" s="1" t="s">
        <v>155</v>
      </c>
      <c r="E995" s="122" t="s">
        <v>156</v>
      </c>
      <c r="F995" s="52" t="s">
        <v>31</v>
      </c>
      <c r="G995" s="28">
        <v>500</v>
      </c>
      <c r="H995" s="29">
        <v>100</v>
      </c>
      <c r="I995" s="30"/>
    </row>
    <row r="996" spans="1:9" s="79" customFormat="1" ht="15.75" customHeight="1">
      <c r="A996" s="87"/>
      <c r="B996" s="2"/>
      <c r="C996" s="2" t="s">
        <v>25</v>
      </c>
      <c r="D996" s="1" t="s">
        <v>155</v>
      </c>
      <c r="E996" s="122" t="s">
        <v>156</v>
      </c>
      <c r="F996" s="52" t="s">
        <v>32</v>
      </c>
      <c r="G996" s="28">
        <v>2000</v>
      </c>
      <c r="H996" s="29">
        <v>4050</v>
      </c>
      <c r="I996" s="30">
        <v>1200</v>
      </c>
    </row>
    <row r="997" spans="1:9" s="79" customFormat="1" ht="15.75" customHeight="1">
      <c r="A997" s="87"/>
      <c r="B997" s="2"/>
      <c r="C997" s="2" t="s">
        <v>25</v>
      </c>
      <c r="D997" s="1" t="s">
        <v>155</v>
      </c>
      <c r="E997" s="122" t="s">
        <v>156</v>
      </c>
      <c r="F997" s="52" t="s">
        <v>33</v>
      </c>
      <c r="G997" s="28">
        <f>3596+35-3</f>
        <v>3628</v>
      </c>
      <c r="H997" s="29">
        <v>5248</v>
      </c>
      <c r="I997" s="30">
        <v>1385</v>
      </c>
    </row>
    <row r="998" spans="1:9" s="79" customFormat="1" ht="15.75" customHeight="1">
      <c r="A998" s="87"/>
      <c r="B998" s="2"/>
      <c r="C998" s="2" t="s">
        <v>25</v>
      </c>
      <c r="D998" s="1" t="s">
        <v>155</v>
      </c>
      <c r="E998" s="122" t="s">
        <v>156</v>
      </c>
      <c r="F998" s="52" t="s">
        <v>36</v>
      </c>
      <c r="G998" s="28">
        <v>519</v>
      </c>
      <c r="H998" s="29">
        <v>599</v>
      </c>
      <c r="I998" s="30"/>
    </row>
    <row r="999" spans="1:9" s="79" customFormat="1" ht="15.75" customHeight="1">
      <c r="A999" s="87"/>
      <c r="B999" s="2"/>
      <c r="C999" s="2" t="s">
        <v>25</v>
      </c>
      <c r="D999" s="1" t="s">
        <v>155</v>
      </c>
      <c r="E999" s="122" t="s">
        <v>156</v>
      </c>
      <c r="F999" s="52" t="s">
        <v>69</v>
      </c>
      <c r="G999" s="28">
        <v>50</v>
      </c>
      <c r="H999" s="29">
        <v>100</v>
      </c>
      <c r="I999" s="30"/>
    </row>
    <row r="1000" spans="1:9" s="3" customFormat="1" ht="45" customHeight="1">
      <c r="A1000" s="87">
        <v>1</v>
      </c>
      <c r="B1000" s="2"/>
      <c r="C1000" s="2"/>
      <c r="D1000" s="1" t="s">
        <v>157</v>
      </c>
      <c r="E1000" s="3" t="s">
        <v>158</v>
      </c>
      <c r="F1000" s="14" t="s">
        <v>157</v>
      </c>
      <c r="G1000" s="123">
        <f t="shared" ref="G1000:I1000" si="136">G1001</f>
        <v>54393</v>
      </c>
      <c r="H1000" s="124">
        <f t="shared" si="136"/>
        <v>28583</v>
      </c>
      <c r="I1000" s="125">
        <f t="shared" si="136"/>
        <v>0</v>
      </c>
    </row>
    <row r="1001" spans="1:9" s="106" customFormat="1" ht="30.75" customHeight="1">
      <c r="A1001" s="87">
        <v>2</v>
      </c>
      <c r="B1001" s="2"/>
      <c r="C1001" s="2" t="s">
        <v>20</v>
      </c>
      <c r="D1001" s="1" t="s">
        <v>157</v>
      </c>
      <c r="E1001" s="3" t="s">
        <v>158</v>
      </c>
      <c r="F1001" s="48" t="s">
        <v>21</v>
      </c>
      <c r="G1001" s="60">
        <f t="shared" ref="G1001:I1001" si="137">SUM(G1002:G1004)</f>
        <v>54393</v>
      </c>
      <c r="H1001" s="61">
        <f t="shared" si="137"/>
        <v>28583</v>
      </c>
      <c r="I1001" s="62">
        <f t="shared" si="137"/>
        <v>0</v>
      </c>
    </row>
    <row r="1002" spans="1:9" s="79" customFormat="1" ht="15.75" customHeight="1">
      <c r="A1002" s="87"/>
      <c r="B1002" s="2"/>
      <c r="C1002" s="2" t="s">
        <v>20</v>
      </c>
      <c r="D1002" s="1" t="s">
        <v>157</v>
      </c>
      <c r="E1002" s="3" t="s">
        <v>158</v>
      </c>
      <c r="F1002" s="52" t="s">
        <v>22</v>
      </c>
      <c r="G1002" s="90">
        <v>51901</v>
      </c>
      <c r="H1002" s="91">
        <v>28583</v>
      </c>
      <c r="I1002" s="51"/>
    </row>
    <row r="1003" spans="1:9" s="79" customFormat="1" ht="15.75" customHeight="1">
      <c r="A1003" s="87"/>
      <c r="B1003" s="2"/>
      <c r="C1003" s="2" t="s">
        <v>20</v>
      </c>
      <c r="D1003" s="1" t="s">
        <v>157</v>
      </c>
      <c r="E1003" s="3" t="s">
        <v>158</v>
      </c>
      <c r="F1003" s="52" t="s">
        <v>48</v>
      </c>
      <c r="G1003" s="90"/>
      <c r="H1003" s="91"/>
      <c r="I1003" s="51"/>
    </row>
    <row r="1004" spans="1:9" s="79" customFormat="1" ht="30.75" customHeight="1" thickBot="1">
      <c r="A1004" s="87"/>
      <c r="B1004" s="2"/>
      <c r="C1004" s="2" t="s">
        <v>20</v>
      </c>
      <c r="D1004" s="1" t="s">
        <v>157</v>
      </c>
      <c r="E1004" s="3" t="s">
        <v>158</v>
      </c>
      <c r="F1004" s="50" t="s">
        <v>24</v>
      </c>
      <c r="G1004" s="90">
        <v>2492</v>
      </c>
      <c r="H1004" s="91">
        <v>0</v>
      </c>
      <c r="I1004" s="51"/>
    </row>
    <row r="1005" spans="1:9" s="127" customFormat="1" ht="33" customHeight="1" thickBot="1">
      <c r="A1005" s="87">
        <v>1</v>
      </c>
      <c r="B1005" s="2"/>
      <c r="C1005" s="2"/>
      <c r="D1005" s="1" t="s">
        <v>159</v>
      </c>
      <c r="E1005" s="127" t="s">
        <v>160</v>
      </c>
      <c r="F1005" s="14" t="s">
        <v>159</v>
      </c>
      <c r="G1005" s="123">
        <f t="shared" ref="G1005:I1005" si="138">G1015+G1006+G1017</f>
        <v>21110</v>
      </c>
      <c r="H1005" s="124">
        <f t="shared" si="138"/>
        <v>18790</v>
      </c>
      <c r="I1005" s="125">
        <f t="shared" si="138"/>
        <v>4589</v>
      </c>
    </row>
    <row r="1006" spans="1:9" s="106" customFormat="1" ht="17.100000000000001" customHeight="1">
      <c r="A1006" s="87">
        <v>2</v>
      </c>
      <c r="B1006" s="1"/>
      <c r="C1006" s="2" t="s">
        <v>7</v>
      </c>
      <c r="D1006" s="1" t="s">
        <v>159</v>
      </c>
      <c r="E1006" s="3" t="s">
        <v>160</v>
      </c>
      <c r="F1006" s="19" t="s">
        <v>8</v>
      </c>
      <c r="G1006" s="20">
        <f>G1007+G1008+G1011+G1012</f>
        <v>5511</v>
      </c>
      <c r="H1006" s="21">
        <f t="shared" ref="H1006:I1006" si="139">H1007+H1008+H1011+H1012</f>
        <v>0</v>
      </c>
      <c r="I1006" s="22">
        <f t="shared" si="139"/>
        <v>0</v>
      </c>
    </row>
    <row r="1007" spans="1:9" s="106" customFormat="1" ht="17.100000000000001" customHeight="1">
      <c r="A1007" s="87"/>
      <c r="B1007" s="1"/>
      <c r="C1007" s="2" t="s">
        <v>7</v>
      </c>
      <c r="D1007" s="1" t="s">
        <v>159</v>
      </c>
      <c r="E1007" s="3" t="s">
        <v>160</v>
      </c>
      <c r="F1007" s="24" t="s">
        <v>9</v>
      </c>
      <c r="G1007" s="128">
        <v>1051</v>
      </c>
      <c r="H1007" s="61"/>
      <c r="I1007" s="62"/>
    </row>
    <row r="1008" spans="1:9" s="109" customFormat="1" ht="15.75" customHeight="1">
      <c r="A1008" s="87">
        <v>3</v>
      </c>
      <c r="B1008" s="1" t="s">
        <v>10</v>
      </c>
      <c r="C1008" s="2" t="s">
        <v>7</v>
      </c>
      <c r="D1008" s="1" t="s">
        <v>159</v>
      </c>
      <c r="E1008" s="3" t="s">
        <v>160</v>
      </c>
      <c r="F1008" s="24" t="s">
        <v>11</v>
      </c>
      <c r="G1008" s="40">
        <f>SUM(G1009:G1010)</f>
        <v>3216</v>
      </c>
      <c r="H1008" s="63"/>
      <c r="I1008" s="64"/>
    </row>
    <row r="1009" spans="1:9" s="109" customFormat="1" ht="15.75" customHeight="1">
      <c r="A1009" s="87"/>
      <c r="B1009" s="1" t="s">
        <v>10</v>
      </c>
      <c r="C1009" s="2" t="s">
        <v>7</v>
      </c>
      <c r="D1009" s="1" t="s">
        <v>159</v>
      </c>
      <c r="E1009" s="3" t="s">
        <v>160</v>
      </c>
      <c r="F1009" s="35" t="s">
        <v>12</v>
      </c>
      <c r="G1009" s="36">
        <v>3216</v>
      </c>
      <c r="H1009" s="37"/>
      <c r="I1009" s="38"/>
    </row>
    <row r="1010" spans="1:9" s="109" customFormat="1" ht="15.75" customHeight="1">
      <c r="A1010" s="87"/>
      <c r="B1010" s="1" t="s">
        <v>10</v>
      </c>
      <c r="C1010" s="2" t="s">
        <v>7</v>
      </c>
      <c r="D1010" s="1" t="s">
        <v>159</v>
      </c>
      <c r="E1010" s="3" t="s">
        <v>160</v>
      </c>
      <c r="F1010" s="35" t="s">
        <v>13</v>
      </c>
      <c r="G1010" s="20"/>
      <c r="H1010" s="61"/>
      <c r="I1010" s="62"/>
    </row>
    <row r="1011" spans="1:9" s="109" customFormat="1" ht="15.75" customHeight="1">
      <c r="A1011" s="87"/>
      <c r="B1011" s="1"/>
      <c r="C1011" s="2" t="s">
        <v>7</v>
      </c>
      <c r="D1011" s="1" t="s">
        <v>159</v>
      </c>
      <c r="E1011" s="3" t="s">
        <v>160</v>
      </c>
      <c r="F1011" s="39" t="s">
        <v>14</v>
      </c>
      <c r="G1011" s="20">
        <v>303</v>
      </c>
      <c r="H1011" s="61"/>
      <c r="I1011" s="62"/>
    </row>
    <row r="1012" spans="1:9" s="109" customFormat="1" ht="15.75" customHeight="1">
      <c r="A1012" s="87">
        <v>3</v>
      </c>
      <c r="B1012" s="1" t="s">
        <v>15</v>
      </c>
      <c r="C1012" s="2" t="s">
        <v>7</v>
      </c>
      <c r="D1012" s="1" t="s">
        <v>159</v>
      </c>
      <c r="E1012" s="3" t="s">
        <v>160</v>
      </c>
      <c r="F1012" s="39" t="s">
        <v>16</v>
      </c>
      <c r="G1012" s="40">
        <f>SUM(G1013:G1014)</f>
        <v>941</v>
      </c>
      <c r="H1012" s="63"/>
      <c r="I1012" s="64"/>
    </row>
    <row r="1013" spans="1:9" s="109" customFormat="1" ht="15.75" customHeight="1">
      <c r="A1013" s="87"/>
      <c r="B1013" s="1" t="s">
        <v>15</v>
      </c>
      <c r="C1013" s="2" t="s">
        <v>7</v>
      </c>
      <c r="D1013" s="1" t="s">
        <v>159</v>
      </c>
      <c r="E1013" s="3" t="s">
        <v>160</v>
      </c>
      <c r="F1013" s="35" t="s">
        <v>12</v>
      </c>
      <c r="G1013" s="70">
        <v>941</v>
      </c>
      <c r="H1013" s="107"/>
      <c r="I1013" s="108"/>
    </row>
    <row r="1014" spans="1:9" s="109" customFormat="1" ht="15.75" customHeight="1">
      <c r="A1014" s="87"/>
      <c r="B1014" s="1" t="s">
        <v>15</v>
      </c>
      <c r="C1014" s="2" t="s">
        <v>7</v>
      </c>
      <c r="D1014" s="1" t="s">
        <v>159</v>
      </c>
      <c r="E1014" s="3" t="s">
        <v>160</v>
      </c>
      <c r="F1014" s="35" t="s">
        <v>13</v>
      </c>
      <c r="G1014" s="20"/>
      <c r="H1014" s="21"/>
      <c r="I1014" s="22"/>
    </row>
    <row r="1015" spans="1:9" s="109" customFormat="1" ht="18.75" customHeight="1">
      <c r="A1015" s="87">
        <v>2</v>
      </c>
      <c r="B1015" s="2"/>
      <c r="C1015" s="2" t="s">
        <v>40</v>
      </c>
      <c r="D1015" s="1" t="s">
        <v>159</v>
      </c>
      <c r="E1015" s="3" t="s">
        <v>160</v>
      </c>
      <c r="F1015" s="19" t="s">
        <v>41</v>
      </c>
      <c r="G1015" s="123">
        <f t="shared" ref="G1015:I1015" si="140">G1016</f>
        <v>1896</v>
      </c>
      <c r="H1015" s="124">
        <f t="shared" si="140"/>
        <v>1044</v>
      </c>
      <c r="I1015" s="125">
        <f t="shared" si="140"/>
        <v>0</v>
      </c>
    </row>
    <row r="1016" spans="1:9" s="109" customFormat="1" ht="19.5" customHeight="1">
      <c r="A1016" s="87"/>
      <c r="B1016" s="2"/>
      <c r="C1016" s="2" t="s">
        <v>40</v>
      </c>
      <c r="D1016" s="1" t="s">
        <v>159</v>
      </c>
      <c r="E1016" s="3" t="s">
        <v>160</v>
      </c>
      <c r="F1016" s="52" t="s">
        <v>42</v>
      </c>
      <c r="G1016" s="28">
        <v>1896</v>
      </c>
      <c r="H1016" s="29">
        <v>1044</v>
      </c>
      <c r="I1016" s="30"/>
    </row>
    <row r="1017" spans="1:9" s="106" customFormat="1" ht="17.100000000000001" customHeight="1">
      <c r="A1017" s="87">
        <v>2</v>
      </c>
      <c r="B1017" s="1"/>
      <c r="C1017" s="2" t="s">
        <v>25</v>
      </c>
      <c r="D1017" s="1" t="s">
        <v>159</v>
      </c>
      <c r="E1017" s="53" t="s">
        <v>160</v>
      </c>
      <c r="F1017" s="19" t="s">
        <v>26</v>
      </c>
      <c r="G1017" s="60">
        <f t="shared" ref="G1017:I1017" si="141">SUM(G1018:G1029)</f>
        <v>13703</v>
      </c>
      <c r="H1017" s="61">
        <f t="shared" si="141"/>
        <v>17746</v>
      </c>
      <c r="I1017" s="61">
        <f t="shared" si="141"/>
        <v>4589</v>
      </c>
    </row>
    <row r="1018" spans="1:9" s="106" customFormat="1" ht="17.100000000000001" customHeight="1">
      <c r="A1018" s="87"/>
      <c r="B1018" s="1"/>
      <c r="C1018" s="2" t="s">
        <v>25</v>
      </c>
      <c r="D1018" s="1" t="s">
        <v>159</v>
      </c>
      <c r="E1018" s="56" t="s">
        <v>160</v>
      </c>
      <c r="F1018" s="52" t="s">
        <v>99</v>
      </c>
      <c r="G1018" s="28">
        <v>18</v>
      </c>
      <c r="H1018" s="29">
        <v>8</v>
      </c>
      <c r="I1018" s="30">
        <v>1</v>
      </c>
    </row>
    <row r="1019" spans="1:9" s="106" customFormat="1" ht="17.100000000000001" customHeight="1">
      <c r="A1019" s="87"/>
      <c r="B1019" s="1"/>
      <c r="C1019" s="2" t="s">
        <v>25</v>
      </c>
      <c r="D1019" s="1" t="s">
        <v>159</v>
      </c>
      <c r="E1019" s="56" t="s">
        <v>160</v>
      </c>
      <c r="F1019" s="52" t="s">
        <v>76</v>
      </c>
      <c r="G1019" s="28">
        <v>400</v>
      </c>
      <c r="H1019" s="29">
        <v>800</v>
      </c>
      <c r="I1019" s="30">
        <v>1</v>
      </c>
    </row>
    <row r="1020" spans="1:9" s="79" customFormat="1" ht="15.75" customHeight="1">
      <c r="A1020" s="87"/>
      <c r="B1020" s="1"/>
      <c r="C1020" s="2" t="s">
        <v>25</v>
      </c>
      <c r="D1020" s="1" t="s">
        <v>159</v>
      </c>
      <c r="E1020" s="56" t="s">
        <v>160</v>
      </c>
      <c r="F1020" s="52" t="s">
        <v>43</v>
      </c>
      <c r="G1020" s="28">
        <v>320</v>
      </c>
      <c r="H1020" s="29">
        <v>55</v>
      </c>
      <c r="I1020" s="30">
        <v>0</v>
      </c>
    </row>
    <row r="1021" spans="1:9" s="79" customFormat="1" ht="15.75" customHeight="1">
      <c r="A1021" s="87"/>
      <c r="B1021" s="1"/>
      <c r="C1021" s="2" t="s">
        <v>25</v>
      </c>
      <c r="D1021" s="1" t="s">
        <v>159</v>
      </c>
      <c r="E1021" s="56" t="s">
        <v>160</v>
      </c>
      <c r="F1021" s="52" t="s">
        <v>115</v>
      </c>
      <c r="G1021" s="28">
        <v>600</v>
      </c>
      <c r="H1021" s="29">
        <v>800</v>
      </c>
      <c r="I1021" s="30">
        <v>250</v>
      </c>
    </row>
    <row r="1022" spans="1:9" s="79" customFormat="1" ht="15.75" customHeight="1">
      <c r="A1022" s="87"/>
      <c r="B1022" s="1"/>
      <c r="C1022" s="2" t="s">
        <v>25</v>
      </c>
      <c r="D1022" s="1" t="s">
        <v>159</v>
      </c>
      <c r="E1022" s="56" t="s">
        <v>160</v>
      </c>
      <c r="F1022" s="52" t="s">
        <v>141</v>
      </c>
      <c r="G1022" s="28">
        <v>80</v>
      </c>
      <c r="H1022" s="29">
        <v>60</v>
      </c>
      <c r="I1022" s="30">
        <v>4</v>
      </c>
    </row>
    <row r="1023" spans="1:9" s="79" customFormat="1" ht="15.75" customHeight="1">
      <c r="A1023" s="87"/>
      <c r="B1023" s="2"/>
      <c r="C1023" s="2" t="s">
        <v>25</v>
      </c>
      <c r="D1023" s="1" t="s">
        <v>159</v>
      </c>
      <c r="E1023" s="56" t="s">
        <v>160</v>
      </c>
      <c r="F1023" s="52" t="s">
        <v>27</v>
      </c>
      <c r="G1023" s="28">
        <v>1600</v>
      </c>
      <c r="H1023" s="29">
        <v>2050</v>
      </c>
      <c r="I1023" s="30">
        <v>865</v>
      </c>
    </row>
    <row r="1024" spans="1:9" s="79" customFormat="1" ht="15.75" customHeight="1">
      <c r="A1024" s="87"/>
      <c r="B1024" s="2"/>
      <c r="C1024" s="2" t="s">
        <v>25</v>
      </c>
      <c r="D1024" s="1" t="s">
        <v>159</v>
      </c>
      <c r="E1024" s="56" t="s">
        <v>160</v>
      </c>
      <c r="F1024" s="52" t="s">
        <v>44</v>
      </c>
      <c r="G1024" s="28">
        <v>1270</v>
      </c>
      <c r="H1024" s="29">
        <v>1395</v>
      </c>
      <c r="I1024" s="30">
        <v>176</v>
      </c>
    </row>
    <row r="1025" spans="1:9" s="79" customFormat="1" ht="15.75" customHeight="1">
      <c r="A1025" s="87"/>
      <c r="B1025" s="2"/>
      <c r="C1025" s="2" t="s">
        <v>25</v>
      </c>
      <c r="D1025" s="1" t="s">
        <v>159</v>
      </c>
      <c r="E1025" s="56" t="s">
        <v>160</v>
      </c>
      <c r="F1025" s="52" t="s">
        <v>30</v>
      </c>
      <c r="G1025" s="28">
        <v>1280</v>
      </c>
      <c r="H1025" s="29">
        <v>1260</v>
      </c>
      <c r="I1025" s="30">
        <v>178</v>
      </c>
    </row>
    <row r="1026" spans="1:9" s="79" customFormat="1" ht="15.75" customHeight="1">
      <c r="A1026" s="87"/>
      <c r="B1026" s="2"/>
      <c r="C1026" s="2" t="s">
        <v>25</v>
      </c>
      <c r="D1026" s="1" t="s">
        <v>159</v>
      </c>
      <c r="E1026" s="56" t="s">
        <v>160</v>
      </c>
      <c r="F1026" s="52" t="s">
        <v>33</v>
      </c>
      <c r="G1026" s="28">
        <f>6062+45-4</f>
        <v>6103</v>
      </c>
      <c r="H1026" s="29">
        <v>9190</v>
      </c>
      <c r="I1026" s="30">
        <v>2704</v>
      </c>
    </row>
    <row r="1027" spans="1:9" s="79" customFormat="1" ht="15.75" customHeight="1">
      <c r="A1027" s="87"/>
      <c r="B1027" s="2"/>
      <c r="C1027" s="2" t="s">
        <v>25</v>
      </c>
      <c r="D1027" s="1" t="s">
        <v>159</v>
      </c>
      <c r="E1027" s="56" t="s">
        <v>160</v>
      </c>
      <c r="F1027" s="52" t="s">
        <v>68</v>
      </c>
      <c r="G1027" s="28">
        <v>90</v>
      </c>
      <c r="H1027" s="29">
        <v>40</v>
      </c>
      <c r="I1027" s="30">
        <v>4</v>
      </c>
    </row>
    <row r="1028" spans="1:9" s="79" customFormat="1" ht="15.75" customHeight="1">
      <c r="A1028" s="87"/>
      <c r="B1028" s="2"/>
      <c r="C1028" s="2" t="s">
        <v>25</v>
      </c>
      <c r="D1028" s="1" t="s">
        <v>159</v>
      </c>
      <c r="E1028" s="56" t="s">
        <v>160</v>
      </c>
      <c r="F1028" s="52" t="s">
        <v>36</v>
      </c>
      <c r="G1028" s="28">
        <v>1742</v>
      </c>
      <c r="H1028" s="29">
        <v>1913</v>
      </c>
      <c r="I1028" s="30">
        <v>395</v>
      </c>
    </row>
    <row r="1029" spans="1:9" s="79" customFormat="1" ht="15.75" customHeight="1">
      <c r="A1029" s="87"/>
      <c r="B1029" s="2"/>
      <c r="C1029" s="2" t="s">
        <v>25</v>
      </c>
      <c r="D1029" s="1" t="s">
        <v>159</v>
      </c>
      <c r="E1029" s="56" t="s">
        <v>160</v>
      </c>
      <c r="F1029" s="52" t="s">
        <v>69</v>
      </c>
      <c r="G1029" s="28">
        <v>200</v>
      </c>
      <c r="H1029" s="29">
        <v>175</v>
      </c>
      <c r="I1029" s="30">
        <v>11</v>
      </c>
    </row>
    <row r="1030" spans="1:9" s="3" customFormat="1" ht="39" customHeight="1">
      <c r="A1030" s="87">
        <v>1</v>
      </c>
      <c r="B1030" s="2"/>
      <c r="C1030" s="2"/>
      <c r="D1030" s="1" t="s">
        <v>161</v>
      </c>
      <c r="E1030" s="3" t="s">
        <v>162</v>
      </c>
      <c r="F1030" s="14" t="s">
        <v>161</v>
      </c>
      <c r="G1030" s="123">
        <f t="shared" ref="G1030:I1030" si="142">G1031+G1034+G1043</f>
        <v>49918</v>
      </c>
      <c r="H1030" s="124">
        <f t="shared" si="142"/>
        <v>44677</v>
      </c>
      <c r="I1030" s="125">
        <f t="shared" si="142"/>
        <v>11616</v>
      </c>
    </row>
    <row r="1031" spans="1:9" s="106" customFormat="1" ht="17.100000000000001" customHeight="1">
      <c r="A1031" s="87">
        <v>2</v>
      </c>
      <c r="B1031" s="2"/>
      <c r="C1031" s="2" t="s">
        <v>128</v>
      </c>
      <c r="D1031" s="1" t="s">
        <v>161</v>
      </c>
      <c r="E1031" s="3" t="s">
        <v>162</v>
      </c>
      <c r="F1031" s="117" t="s">
        <v>129</v>
      </c>
      <c r="G1031" s="60">
        <f t="shared" ref="G1031:I1031" si="143">SUM(G1032:G1033)</f>
        <v>2106</v>
      </c>
      <c r="H1031" s="61">
        <f t="shared" si="143"/>
        <v>449</v>
      </c>
      <c r="I1031" s="62">
        <f t="shared" si="143"/>
        <v>0</v>
      </c>
    </row>
    <row r="1032" spans="1:9" s="79" customFormat="1" ht="15.75" customHeight="1">
      <c r="A1032" s="87"/>
      <c r="B1032" s="2"/>
      <c r="C1032" s="2" t="s">
        <v>128</v>
      </c>
      <c r="D1032" s="1" t="s">
        <v>161</v>
      </c>
      <c r="E1032" s="3" t="s">
        <v>162</v>
      </c>
      <c r="F1032" s="129" t="s">
        <v>131</v>
      </c>
      <c r="G1032" s="130">
        <v>2104</v>
      </c>
      <c r="H1032" s="131">
        <v>447</v>
      </c>
      <c r="I1032" s="30"/>
    </row>
    <row r="1033" spans="1:9" s="79" customFormat="1" ht="15.75" customHeight="1">
      <c r="A1033" s="87"/>
      <c r="B1033" s="2"/>
      <c r="C1033" s="2" t="s">
        <v>128</v>
      </c>
      <c r="D1033" s="1" t="s">
        <v>161</v>
      </c>
      <c r="E1033" s="3" t="s">
        <v>162</v>
      </c>
      <c r="F1033" s="129" t="s">
        <v>163</v>
      </c>
      <c r="G1033" s="28">
        <v>2</v>
      </c>
      <c r="H1033" s="107">
        <v>2</v>
      </c>
      <c r="I1033" s="30"/>
    </row>
    <row r="1034" spans="1:9" s="92" customFormat="1" ht="17.100000000000001" customHeight="1">
      <c r="A1034" s="87">
        <v>2</v>
      </c>
      <c r="B1034" s="1"/>
      <c r="C1034" s="2" t="s">
        <v>7</v>
      </c>
      <c r="D1034" s="1" t="s">
        <v>161</v>
      </c>
      <c r="E1034" s="3" t="s">
        <v>162</v>
      </c>
      <c r="F1034" s="19" t="s">
        <v>8</v>
      </c>
      <c r="G1034" s="20">
        <f>G1035+G1036+G1039+G1040</f>
        <v>13661</v>
      </c>
      <c r="H1034" s="21">
        <f t="shared" ref="H1034:I1034" si="144">H1035+H1036+H1039+H1040</f>
        <v>0</v>
      </c>
      <c r="I1034" s="22">
        <f t="shared" si="144"/>
        <v>0</v>
      </c>
    </row>
    <row r="1035" spans="1:9" s="106" customFormat="1" ht="17.100000000000001" customHeight="1">
      <c r="A1035" s="87"/>
      <c r="B1035" s="1"/>
      <c r="C1035" s="2" t="s">
        <v>7</v>
      </c>
      <c r="D1035" s="1" t="s">
        <v>161</v>
      </c>
      <c r="E1035" s="3" t="s">
        <v>162</v>
      </c>
      <c r="F1035" s="24" t="s">
        <v>9</v>
      </c>
      <c r="G1035" s="128">
        <v>2522</v>
      </c>
      <c r="H1035" s="61"/>
      <c r="I1035" s="62"/>
    </row>
    <row r="1036" spans="1:9" s="79" customFormat="1" ht="15.75" customHeight="1">
      <c r="A1036" s="87">
        <v>3</v>
      </c>
      <c r="B1036" s="1" t="s">
        <v>10</v>
      </c>
      <c r="C1036" s="2" t="s">
        <v>7</v>
      </c>
      <c r="D1036" s="1" t="s">
        <v>161</v>
      </c>
      <c r="E1036" s="3" t="s">
        <v>162</v>
      </c>
      <c r="F1036" s="24" t="s">
        <v>11</v>
      </c>
      <c r="G1036" s="40">
        <f>G1037+G1038</f>
        <v>8110</v>
      </c>
      <c r="H1036" s="63"/>
      <c r="I1036" s="64"/>
    </row>
    <row r="1037" spans="1:9" s="79" customFormat="1" ht="15.75" customHeight="1">
      <c r="A1037" s="87"/>
      <c r="B1037" s="1" t="s">
        <v>10</v>
      </c>
      <c r="C1037" s="2" t="s">
        <v>7</v>
      </c>
      <c r="D1037" s="1" t="s">
        <v>161</v>
      </c>
      <c r="E1037" s="3" t="s">
        <v>162</v>
      </c>
      <c r="F1037" s="35" t="s">
        <v>12</v>
      </c>
      <c r="G1037" s="36">
        <v>8040</v>
      </c>
      <c r="H1037" s="37"/>
      <c r="I1037" s="38"/>
    </row>
    <row r="1038" spans="1:9" s="79" customFormat="1" ht="15.75" customHeight="1">
      <c r="A1038" s="87"/>
      <c r="B1038" s="1" t="s">
        <v>10</v>
      </c>
      <c r="C1038" s="2" t="s">
        <v>7</v>
      </c>
      <c r="D1038" s="1" t="s">
        <v>161</v>
      </c>
      <c r="E1038" s="3" t="s">
        <v>162</v>
      </c>
      <c r="F1038" s="35" t="s">
        <v>13</v>
      </c>
      <c r="G1038" s="36">
        <v>70</v>
      </c>
      <c r="H1038" s="37"/>
      <c r="I1038" s="38"/>
    </row>
    <row r="1039" spans="1:9" s="79" customFormat="1" ht="15.75" customHeight="1">
      <c r="A1039" s="87"/>
      <c r="B1039" s="1"/>
      <c r="C1039" s="2" t="s">
        <v>7</v>
      </c>
      <c r="D1039" s="1" t="s">
        <v>161</v>
      </c>
      <c r="E1039" s="3" t="s">
        <v>162</v>
      </c>
      <c r="F1039" s="39" t="s">
        <v>14</v>
      </c>
      <c r="G1039" s="20">
        <v>756</v>
      </c>
      <c r="H1039" s="21"/>
      <c r="I1039" s="22"/>
    </row>
    <row r="1040" spans="1:9" s="79" customFormat="1" ht="15.75" customHeight="1">
      <c r="A1040" s="87">
        <v>3</v>
      </c>
      <c r="B1040" s="1" t="s">
        <v>15</v>
      </c>
      <c r="C1040" s="2" t="s">
        <v>7</v>
      </c>
      <c r="D1040" s="1" t="s">
        <v>161</v>
      </c>
      <c r="E1040" s="3" t="s">
        <v>162</v>
      </c>
      <c r="F1040" s="39" t="s">
        <v>16</v>
      </c>
      <c r="G1040" s="40">
        <f>G1041+G1042</f>
        <v>2273</v>
      </c>
      <c r="H1040" s="63"/>
      <c r="I1040" s="64"/>
    </row>
    <row r="1041" spans="1:9" s="79" customFormat="1" ht="15.75" customHeight="1">
      <c r="A1041" s="87"/>
      <c r="B1041" s="1" t="s">
        <v>15</v>
      </c>
      <c r="C1041" s="2" t="s">
        <v>7</v>
      </c>
      <c r="D1041" s="1" t="s">
        <v>161</v>
      </c>
      <c r="E1041" s="3" t="s">
        <v>162</v>
      </c>
      <c r="F1041" s="35" t="s">
        <v>12</v>
      </c>
      <c r="G1041" s="28">
        <v>2158</v>
      </c>
      <c r="H1041" s="107"/>
      <c r="I1041" s="108"/>
    </row>
    <row r="1042" spans="1:9" s="79" customFormat="1" ht="15.75" customHeight="1">
      <c r="A1042" s="87"/>
      <c r="B1042" s="1" t="s">
        <v>15</v>
      </c>
      <c r="C1042" s="2" t="s">
        <v>7</v>
      </c>
      <c r="D1042" s="1" t="s">
        <v>161</v>
      </c>
      <c r="E1042" s="3" t="s">
        <v>162</v>
      </c>
      <c r="F1042" s="35" t="s">
        <v>13</v>
      </c>
      <c r="G1042" s="42">
        <v>115</v>
      </c>
      <c r="H1042" s="110"/>
      <c r="I1042" s="111"/>
    </row>
    <row r="1043" spans="1:9" s="106" customFormat="1" ht="17.100000000000001" customHeight="1">
      <c r="A1043" s="87">
        <v>2</v>
      </c>
      <c r="B1043" s="2"/>
      <c r="C1043" s="2" t="s">
        <v>25</v>
      </c>
      <c r="D1043" s="1" t="s">
        <v>161</v>
      </c>
      <c r="E1043" s="56" t="s">
        <v>162</v>
      </c>
      <c r="F1043" s="19" t="s">
        <v>26</v>
      </c>
      <c r="G1043" s="60">
        <f t="shared" ref="G1043:I1043" si="145">SUM(G1044:G1057)</f>
        <v>34151</v>
      </c>
      <c r="H1043" s="61">
        <f t="shared" si="145"/>
        <v>44228</v>
      </c>
      <c r="I1043" s="61">
        <f t="shared" si="145"/>
        <v>11616</v>
      </c>
    </row>
    <row r="1044" spans="1:9" s="79" customFormat="1" ht="15.75" customHeight="1">
      <c r="A1044" s="87"/>
      <c r="B1044" s="2"/>
      <c r="C1044" s="2" t="s">
        <v>25</v>
      </c>
      <c r="D1044" s="1" t="s">
        <v>161</v>
      </c>
      <c r="E1044" s="56" t="s">
        <v>162</v>
      </c>
      <c r="F1044" s="129" t="s">
        <v>43</v>
      </c>
      <c r="G1044" s="28">
        <v>970</v>
      </c>
      <c r="H1044" s="29">
        <v>300</v>
      </c>
      <c r="I1044" s="30"/>
    </row>
    <row r="1045" spans="1:9" s="79" customFormat="1" ht="15.75" customHeight="1">
      <c r="A1045" s="87"/>
      <c r="B1045" s="2"/>
      <c r="C1045" s="2" t="s">
        <v>25</v>
      </c>
      <c r="D1045" s="1" t="s">
        <v>161</v>
      </c>
      <c r="E1045" s="56" t="s">
        <v>162</v>
      </c>
      <c r="F1045" s="52" t="s">
        <v>50</v>
      </c>
      <c r="G1045" s="28">
        <v>959</v>
      </c>
      <c r="H1045" s="29">
        <v>11</v>
      </c>
      <c r="I1045" s="30"/>
    </row>
    <row r="1046" spans="1:9" s="79" customFormat="1" ht="15.75" customHeight="1">
      <c r="A1046" s="87"/>
      <c r="B1046" s="2"/>
      <c r="C1046" s="2" t="s">
        <v>25</v>
      </c>
      <c r="D1046" s="1" t="s">
        <v>161</v>
      </c>
      <c r="E1046" s="56" t="s">
        <v>162</v>
      </c>
      <c r="F1046" s="129" t="s">
        <v>115</v>
      </c>
      <c r="G1046" s="28">
        <v>2118</v>
      </c>
      <c r="H1046" s="29">
        <v>1300</v>
      </c>
      <c r="I1046" s="30">
        <v>35</v>
      </c>
    </row>
    <row r="1047" spans="1:9" s="79" customFormat="1" ht="15.75" customHeight="1">
      <c r="A1047" s="87"/>
      <c r="B1047" s="2"/>
      <c r="C1047" s="2" t="s">
        <v>25</v>
      </c>
      <c r="D1047" s="1" t="s">
        <v>161</v>
      </c>
      <c r="E1047" s="56" t="s">
        <v>162</v>
      </c>
      <c r="F1047" s="129" t="s">
        <v>27</v>
      </c>
      <c r="G1047" s="28">
        <v>2363</v>
      </c>
      <c r="H1047" s="29">
        <v>1300</v>
      </c>
      <c r="I1047" s="30">
        <v>35</v>
      </c>
    </row>
    <row r="1048" spans="1:9" s="79" customFormat="1" ht="15.75" customHeight="1">
      <c r="A1048" s="87"/>
      <c r="B1048" s="2"/>
      <c r="C1048" s="2" t="s">
        <v>25</v>
      </c>
      <c r="D1048" s="1" t="s">
        <v>161</v>
      </c>
      <c r="E1048" s="56" t="s">
        <v>162</v>
      </c>
      <c r="F1048" s="52" t="s">
        <v>29</v>
      </c>
      <c r="G1048" s="28">
        <v>8557</v>
      </c>
      <c r="H1048" s="29">
        <v>22100</v>
      </c>
      <c r="I1048" s="30">
        <v>5750</v>
      </c>
    </row>
    <row r="1049" spans="1:9" s="79" customFormat="1" ht="15.75" customHeight="1">
      <c r="A1049" s="87"/>
      <c r="B1049" s="2"/>
      <c r="C1049" s="2" t="s">
        <v>25</v>
      </c>
      <c r="D1049" s="1" t="s">
        <v>161</v>
      </c>
      <c r="E1049" s="56" t="s">
        <v>162</v>
      </c>
      <c r="F1049" s="52" t="s">
        <v>67</v>
      </c>
      <c r="G1049" s="28">
        <v>1443</v>
      </c>
      <c r="H1049" s="29">
        <v>50</v>
      </c>
      <c r="I1049" s="30"/>
    </row>
    <row r="1050" spans="1:9" s="79" customFormat="1" ht="15.75" customHeight="1">
      <c r="A1050" s="87"/>
      <c r="B1050" s="2"/>
      <c r="C1050" s="2" t="s">
        <v>25</v>
      </c>
      <c r="D1050" s="1" t="s">
        <v>161</v>
      </c>
      <c r="E1050" s="56" t="s">
        <v>162</v>
      </c>
      <c r="F1050" s="52" t="s">
        <v>44</v>
      </c>
      <c r="G1050" s="28">
        <v>1300</v>
      </c>
      <c r="H1050" s="29">
        <v>1348</v>
      </c>
      <c r="I1050" s="30">
        <v>650</v>
      </c>
    </row>
    <row r="1051" spans="1:9" s="79" customFormat="1" ht="15.75" customHeight="1">
      <c r="A1051" s="87"/>
      <c r="B1051" s="2"/>
      <c r="C1051" s="2" t="s">
        <v>25</v>
      </c>
      <c r="D1051" s="1" t="s">
        <v>161</v>
      </c>
      <c r="E1051" s="56" t="s">
        <v>162</v>
      </c>
      <c r="F1051" s="129" t="s">
        <v>30</v>
      </c>
      <c r="G1051" s="28">
        <v>1400</v>
      </c>
      <c r="H1051" s="29">
        <v>2000</v>
      </c>
      <c r="I1051" s="30">
        <v>400</v>
      </c>
    </row>
    <row r="1052" spans="1:9" s="79" customFormat="1" ht="16.5" customHeight="1">
      <c r="A1052" s="87"/>
      <c r="B1052" s="2"/>
      <c r="C1052" s="2" t="s">
        <v>25</v>
      </c>
      <c r="D1052" s="1" t="s">
        <v>161</v>
      </c>
      <c r="E1052" s="56" t="s">
        <v>162</v>
      </c>
      <c r="F1052" s="129" t="s">
        <v>144</v>
      </c>
      <c r="G1052" s="28">
        <v>1113</v>
      </c>
      <c r="H1052" s="29">
        <v>120</v>
      </c>
      <c r="I1052" s="30"/>
    </row>
    <row r="1053" spans="1:9" s="79" customFormat="1" ht="15.75" customHeight="1">
      <c r="A1053" s="87"/>
      <c r="B1053" s="2"/>
      <c r="C1053" s="2" t="s">
        <v>25</v>
      </c>
      <c r="D1053" s="1" t="s">
        <v>161</v>
      </c>
      <c r="E1053" s="56" t="s">
        <v>162</v>
      </c>
      <c r="F1053" s="129" t="s">
        <v>33</v>
      </c>
      <c r="G1053" s="28">
        <v>8376</v>
      </c>
      <c r="H1053" s="29">
        <v>10199</v>
      </c>
      <c r="I1053" s="30">
        <v>2700</v>
      </c>
    </row>
    <row r="1054" spans="1:9" s="79" customFormat="1" ht="15.75" customHeight="1">
      <c r="A1054" s="87"/>
      <c r="B1054" s="2"/>
      <c r="C1054" s="2" t="s">
        <v>25</v>
      </c>
      <c r="D1054" s="1" t="s">
        <v>161</v>
      </c>
      <c r="E1054" s="56" t="s">
        <v>162</v>
      </c>
      <c r="F1054" s="129" t="s">
        <v>34</v>
      </c>
      <c r="G1054" s="28">
        <v>749</v>
      </c>
      <c r="H1054" s="29">
        <v>2700</v>
      </c>
      <c r="I1054" s="30">
        <v>1250</v>
      </c>
    </row>
    <row r="1055" spans="1:9" s="79" customFormat="1" ht="15.75" customHeight="1">
      <c r="A1055" s="87"/>
      <c r="B1055" s="2"/>
      <c r="C1055" s="2" t="s">
        <v>25</v>
      </c>
      <c r="D1055" s="1" t="s">
        <v>161</v>
      </c>
      <c r="E1055" s="56" t="s">
        <v>162</v>
      </c>
      <c r="F1055" s="129" t="s">
        <v>68</v>
      </c>
      <c r="G1055" s="28">
        <v>2000</v>
      </c>
      <c r="H1055" s="29">
        <v>200</v>
      </c>
      <c r="I1055" s="30">
        <v>20</v>
      </c>
    </row>
    <row r="1056" spans="1:9" s="79" customFormat="1" ht="15.75" customHeight="1">
      <c r="A1056" s="87"/>
      <c r="B1056" s="2"/>
      <c r="C1056" s="2" t="s">
        <v>25</v>
      </c>
      <c r="D1056" s="1" t="s">
        <v>161</v>
      </c>
      <c r="E1056" s="56" t="s">
        <v>162</v>
      </c>
      <c r="F1056" s="129" t="s">
        <v>36</v>
      </c>
      <c r="G1056" s="28">
        <v>1236</v>
      </c>
      <c r="H1056" s="29">
        <v>1300</v>
      </c>
      <c r="I1056" s="30">
        <v>776</v>
      </c>
    </row>
    <row r="1057" spans="1:9" s="79" customFormat="1" ht="15.75" customHeight="1">
      <c r="A1057" s="87"/>
      <c r="B1057" s="2"/>
      <c r="C1057" s="2" t="s">
        <v>25</v>
      </c>
      <c r="D1057" s="1" t="s">
        <v>161</v>
      </c>
      <c r="E1057" s="56" t="s">
        <v>162</v>
      </c>
      <c r="F1057" s="129" t="s">
        <v>69</v>
      </c>
      <c r="G1057" s="28">
        <v>1567</v>
      </c>
      <c r="H1057" s="29">
        <v>1300</v>
      </c>
      <c r="I1057" s="30"/>
    </row>
    <row r="1058" spans="1:9" s="3" customFormat="1" ht="36.75" customHeight="1">
      <c r="A1058" s="87">
        <v>1</v>
      </c>
      <c r="B1058" s="2"/>
      <c r="C1058" s="2"/>
      <c r="D1058" s="1" t="s">
        <v>164</v>
      </c>
      <c r="E1058" s="3" t="s">
        <v>165</v>
      </c>
      <c r="F1058" s="14" t="s">
        <v>164</v>
      </c>
      <c r="G1058" s="123">
        <f t="shared" ref="G1058:I1058" si="146">G1059+G1068</f>
        <v>9437</v>
      </c>
      <c r="H1058" s="124">
        <f t="shared" si="146"/>
        <v>9096</v>
      </c>
      <c r="I1058" s="125">
        <f t="shared" si="146"/>
        <v>2438</v>
      </c>
    </row>
    <row r="1059" spans="1:9" s="106" customFormat="1" ht="17.100000000000001" customHeight="1">
      <c r="A1059" s="87">
        <v>2</v>
      </c>
      <c r="B1059" s="1"/>
      <c r="C1059" s="2" t="s">
        <v>7</v>
      </c>
      <c r="D1059" s="1" t="s">
        <v>164</v>
      </c>
      <c r="E1059" s="3" t="s">
        <v>165</v>
      </c>
      <c r="F1059" s="19" t="s">
        <v>8</v>
      </c>
      <c r="G1059" s="20">
        <f>G1060+G1061+G1064+G1065</f>
        <v>2413</v>
      </c>
      <c r="H1059" s="21">
        <f t="shared" ref="H1059:I1059" si="147">H1060+H1061+H1064+H1065</f>
        <v>0</v>
      </c>
      <c r="I1059" s="22">
        <f t="shared" si="147"/>
        <v>0</v>
      </c>
    </row>
    <row r="1060" spans="1:9" s="106" customFormat="1" ht="17.100000000000001" customHeight="1">
      <c r="A1060" s="87"/>
      <c r="B1060" s="1"/>
      <c r="C1060" s="2" t="s">
        <v>7</v>
      </c>
      <c r="D1060" s="1" t="s">
        <v>164</v>
      </c>
      <c r="E1060" s="3" t="s">
        <v>165</v>
      </c>
      <c r="F1060" s="24" t="s">
        <v>9</v>
      </c>
      <c r="G1060" s="128">
        <v>513</v>
      </c>
      <c r="H1060" s="61"/>
      <c r="I1060" s="62"/>
    </row>
    <row r="1061" spans="1:9" s="109" customFormat="1" ht="15.75" customHeight="1">
      <c r="A1061" s="87">
        <v>3</v>
      </c>
      <c r="B1061" s="1" t="s">
        <v>10</v>
      </c>
      <c r="C1061" s="2" t="s">
        <v>7</v>
      </c>
      <c r="D1061" s="1" t="s">
        <v>164</v>
      </c>
      <c r="E1061" s="3" t="s">
        <v>165</v>
      </c>
      <c r="F1061" s="24" t="s">
        <v>11</v>
      </c>
      <c r="G1061" s="40">
        <f>SUM(G1062:G1063)</f>
        <v>1674</v>
      </c>
      <c r="H1061" s="63"/>
      <c r="I1061" s="64"/>
    </row>
    <row r="1062" spans="1:9" s="109" customFormat="1" ht="15.75" customHeight="1">
      <c r="A1062" s="87"/>
      <c r="B1062" s="1" t="s">
        <v>10</v>
      </c>
      <c r="C1062" s="2" t="s">
        <v>7</v>
      </c>
      <c r="D1062" s="1" t="s">
        <v>164</v>
      </c>
      <c r="E1062" s="3" t="s">
        <v>165</v>
      </c>
      <c r="F1062" s="35" t="s">
        <v>12</v>
      </c>
      <c r="G1062" s="36">
        <v>1674</v>
      </c>
      <c r="H1062" s="37"/>
      <c r="I1062" s="38"/>
    </row>
    <row r="1063" spans="1:9" s="109" customFormat="1" ht="15.75" customHeight="1">
      <c r="A1063" s="87"/>
      <c r="B1063" s="1" t="s">
        <v>10</v>
      </c>
      <c r="C1063" s="2" t="s">
        <v>7</v>
      </c>
      <c r="D1063" s="1" t="s">
        <v>164</v>
      </c>
      <c r="E1063" s="3" t="s">
        <v>165</v>
      </c>
      <c r="F1063" s="35" t="s">
        <v>13</v>
      </c>
      <c r="G1063" s="20"/>
      <c r="H1063" s="21"/>
      <c r="I1063" s="22"/>
    </row>
    <row r="1064" spans="1:9" s="109" customFormat="1" ht="15.75" customHeight="1">
      <c r="A1064" s="87"/>
      <c r="B1064" s="1"/>
      <c r="C1064" s="2" t="s">
        <v>7</v>
      </c>
      <c r="D1064" s="1" t="s">
        <v>164</v>
      </c>
      <c r="E1064" s="3" t="s">
        <v>165</v>
      </c>
      <c r="F1064" s="39" t="s">
        <v>14</v>
      </c>
      <c r="G1064" s="20">
        <v>156</v>
      </c>
      <c r="H1064" s="21"/>
      <c r="I1064" s="22"/>
    </row>
    <row r="1065" spans="1:9" s="109" customFormat="1" ht="15.75" customHeight="1">
      <c r="A1065" s="87">
        <v>3</v>
      </c>
      <c r="B1065" s="1" t="s">
        <v>15</v>
      </c>
      <c r="C1065" s="2" t="s">
        <v>7</v>
      </c>
      <c r="D1065" s="1" t="s">
        <v>164</v>
      </c>
      <c r="E1065" s="3" t="s">
        <v>165</v>
      </c>
      <c r="F1065" s="39" t="s">
        <v>16</v>
      </c>
      <c r="G1065" s="40">
        <f>SUM(G1066:G1067)</f>
        <v>70</v>
      </c>
      <c r="H1065" s="63"/>
      <c r="I1065" s="64"/>
    </row>
    <row r="1066" spans="1:9" s="109" customFormat="1" ht="15.75" customHeight="1">
      <c r="A1066" s="87"/>
      <c r="B1066" s="1" t="s">
        <v>15</v>
      </c>
      <c r="C1066" s="2" t="s">
        <v>7</v>
      </c>
      <c r="D1066" s="1" t="s">
        <v>164</v>
      </c>
      <c r="E1066" s="3" t="s">
        <v>165</v>
      </c>
      <c r="F1066" s="35" t="s">
        <v>12</v>
      </c>
      <c r="G1066" s="70">
        <v>70</v>
      </c>
      <c r="H1066" s="107"/>
      <c r="I1066" s="108"/>
    </row>
    <row r="1067" spans="1:9" s="109" customFormat="1" ht="15.75" customHeight="1">
      <c r="A1067" s="87"/>
      <c r="B1067" s="1" t="s">
        <v>15</v>
      </c>
      <c r="C1067" s="2" t="s">
        <v>7</v>
      </c>
      <c r="D1067" s="1" t="s">
        <v>164</v>
      </c>
      <c r="E1067" s="3" t="s">
        <v>165</v>
      </c>
      <c r="F1067" s="35" t="s">
        <v>13</v>
      </c>
      <c r="G1067" s="70"/>
      <c r="H1067" s="107"/>
      <c r="I1067" s="108"/>
    </row>
    <row r="1068" spans="1:9" s="106" customFormat="1" ht="17.100000000000001" customHeight="1">
      <c r="A1068" s="87">
        <v>2</v>
      </c>
      <c r="B1068" s="1"/>
      <c r="C1068" s="2" t="s">
        <v>25</v>
      </c>
      <c r="D1068" s="1" t="s">
        <v>164</v>
      </c>
      <c r="E1068" s="53" t="s">
        <v>165</v>
      </c>
      <c r="F1068" s="19" t="s">
        <v>26</v>
      </c>
      <c r="G1068" s="60">
        <f t="shared" ref="G1068:I1068" si="148">SUM(G1069:G1078)</f>
        <v>7024</v>
      </c>
      <c r="H1068" s="61">
        <f t="shared" si="148"/>
        <v>9096</v>
      </c>
      <c r="I1068" s="61">
        <f t="shared" si="148"/>
        <v>2438</v>
      </c>
    </row>
    <row r="1069" spans="1:9" s="79" customFormat="1" ht="15.75" customHeight="1">
      <c r="A1069" s="87"/>
      <c r="B1069" s="1"/>
      <c r="C1069" s="2" t="s">
        <v>25</v>
      </c>
      <c r="D1069" s="1" t="s">
        <v>164</v>
      </c>
      <c r="E1069" s="56" t="s">
        <v>165</v>
      </c>
      <c r="F1069" s="52" t="s">
        <v>76</v>
      </c>
      <c r="G1069" s="28">
        <v>500</v>
      </c>
      <c r="H1069" s="29">
        <v>373</v>
      </c>
      <c r="I1069" s="108"/>
    </row>
    <row r="1070" spans="1:9" s="79" customFormat="1" ht="15.75" customHeight="1">
      <c r="A1070" s="87"/>
      <c r="B1070" s="1"/>
      <c r="C1070" s="2" t="s">
        <v>25</v>
      </c>
      <c r="D1070" s="1" t="s">
        <v>164</v>
      </c>
      <c r="E1070" s="56" t="s">
        <v>165</v>
      </c>
      <c r="F1070" s="52" t="s">
        <v>43</v>
      </c>
      <c r="G1070" s="28">
        <v>600</v>
      </c>
      <c r="H1070" s="29">
        <v>610</v>
      </c>
      <c r="I1070" s="108"/>
    </row>
    <row r="1071" spans="1:9" s="79" customFormat="1" ht="15.75" customHeight="1">
      <c r="A1071" s="87"/>
      <c r="B1071" s="1"/>
      <c r="C1071" s="2" t="s">
        <v>25</v>
      </c>
      <c r="D1071" s="1" t="s">
        <v>164</v>
      </c>
      <c r="E1071" s="56" t="s">
        <v>165</v>
      </c>
      <c r="F1071" s="52" t="s">
        <v>115</v>
      </c>
      <c r="G1071" s="28">
        <v>750</v>
      </c>
      <c r="H1071" s="29">
        <v>860</v>
      </c>
      <c r="I1071" s="108"/>
    </row>
    <row r="1072" spans="1:9" s="79" customFormat="1" ht="15.75" customHeight="1">
      <c r="A1072" s="87"/>
      <c r="B1072" s="2"/>
      <c r="C1072" s="2" t="s">
        <v>25</v>
      </c>
      <c r="D1072" s="1" t="s">
        <v>164</v>
      </c>
      <c r="E1072" s="56" t="s">
        <v>165</v>
      </c>
      <c r="F1072" s="52" t="s">
        <v>27</v>
      </c>
      <c r="G1072" s="28">
        <v>800</v>
      </c>
      <c r="H1072" s="29">
        <v>410</v>
      </c>
      <c r="I1072" s="108">
        <v>238</v>
      </c>
    </row>
    <row r="1073" spans="1:9" s="79" customFormat="1" ht="15.75" customHeight="1">
      <c r="A1073" s="87"/>
      <c r="B1073" s="2"/>
      <c r="C1073" s="2" t="s">
        <v>25</v>
      </c>
      <c r="D1073" s="1" t="s">
        <v>164</v>
      </c>
      <c r="E1073" s="56" t="s">
        <v>165</v>
      </c>
      <c r="F1073" s="52" t="s">
        <v>44</v>
      </c>
      <c r="G1073" s="28">
        <v>700</v>
      </c>
      <c r="H1073" s="29">
        <v>810</v>
      </c>
      <c r="I1073" s="108"/>
    </row>
    <row r="1074" spans="1:9" s="79" customFormat="1" ht="15.75" customHeight="1">
      <c r="A1074" s="87"/>
      <c r="B1074" s="2"/>
      <c r="C1074" s="2" t="s">
        <v>25</v>
      </c>
      <c r="D1074" s="1" t="s">
        <v>164</v>
      </c>
      <c r="E1074" s="56" t="s">
        <v>165</v>
      </c>
      <c r="F1074" s="52" t="s">
        <v>30</v>
      </c>
      <c r="G1074" s="28">
        <v>850</v>
      </c>
      <c r="H1074" s="29">
        <v>710</v>
      </c>
      <c r="I1074" s="108"/>
    </row>
    <row r="1075" spans="1:9" s="79" customFormat="1" ht="15.75" customHeight="1">
      <c r="A1075" s="87"/>
      <c r="B1075" s="2"/>
      <c r="C1075" s="2" t="s">
        <v>25</v>
      </c>
      <c r="D1075" s="1" t="s">
        <v>164</v>
      </c>
      <c r="E1075" s="56" t="s">
        <v>165</v>
      </c>
      <c r="F1075" s="52" t="s">
        <v>33</v>
      </c>
      <c r="G1075" s="28">
        <f>1299+23-2</f>
        <v>1320</v>
      </c>
      <c r="H1075" s="29">
        <v>3601</v>
      </c>
      <c r="I1075" s="108">
        <v>2000</v>
      </c>
    </row>
    <row r="1076" spans="1:9" s="79" customFormat="1" ht="15.75" customHeight="1">
      <c r="A1076" s="87"/>
      <c r="B1076" s="2"/>
      <c r="C1076" s="2" t="s">
        <v>25</v>
      </c>
      <c r="D1076" s="1" t="s">
        <v>164</v>
      </c>
      <c r="E1076" s="56" t="s">
        <v>165</v>
      </c>
      <c r="F1076" s="52" t="s">
        <v>68</v>
      </c>
      <c r="G1076" s="28">
        <v>254</v>
      </c>
      <c r="H1076" s="29">
        <v>212</v>
      </c>
      <c r="I1076" s="108"/>
    </row>
    <row r="1077" spans="1:9" s="79" customFormat="1" ht="15.75" customHeight="1">
      <c r="A1077" s="87"/>
      <c r="B1077" s="2"/>
      <c r="C1077" s="2" t="s">
        <v>25</v>
      </c>
      <c r="D1077" s="1" t="s">
        <v>164</v>
      </c>
      <c r="E1077" s="56" t="s">
        <v>165</v>
      </c>
      <c r="F1077" s="52" t="s">
        <v>36</v>
      </c>
      <c r="G1077" s="28">
        <v>600</v>
      </c>
      <c r="H1077" s="29">
        <v>1000</v>
      </c>
      <c r="I1077" s="108">
        <v>200</v>
      </c>
    </row>
    <row r="1078" spans="1:9" s="79" customFormat="1" ht="15.75" customHeight="1">
      <c r="A1078" s="87"/>
      <c r="B1078" s="2"/>
      <c r="C1078" s="2" t="s">
        <v>25</v>
      </c>
      <c r="D1078" s="1" t="s">
        <v>164</v>
      </c>
      <c r="E1078" s="56" t="s">
        <v>165</v>
      </c>
      <c r="F1078" s="52" t="s">
        <v>69</v>
      </c>
      <c r="G1078" s="28">
        <v>650</v>
      </c>
      <c r="H1078" s="29">
        <v>510</v>
      </c>
      <c r="I1078" s="108"/>
    </row>
    <row r="1079" spans="1:9" s="3" customFormat="1" ht="30" customHeight="1">
      <c r="A1079" s="87">
        <v>1</v>
      </c>
      <c r="B1079" s="2"/>
      <c r="C1079" s="2"/>
      <c r="D1079" s="1" t="s">
        <v>166</v>
      </c>
      <c r="E1079" s="79" t="s">
        <v>167</v>
      </c>
      <c r="F1079" s="14" t="s">
        <v>166</v>
      </c>
      <c r="G1079" s="15">
        <f t="shared" ref="G1079:I1079" si="149">G1080+G1089</f>
        <v>24073</v>
      </c>
      <c r="H1079" s="16">
        <f t="shared" si="149"/>
        <v>22311</v>
      </c>
      <c r="I1079" s="17">
        <f t="shared" si="149"/>
        <v>5880</v>
      </c>
    </row>
    <row r="1080" spans="1:9" s="92" customFormat="1" ht="17.100000000000001" customHeight="1">
      <c r="A1080" s="87">
        <v>2</v>
      </c>
      <c r="B1080" s="1"/>
      <c r="C1080" s="2" t="s">
        <v>7</v>
      </c>
      <c r="D1080" s="1" t="s">
        <v>166</v>
      </c>
      <c r="E1080" s="79" t="s">
        <v>167</v>
      </c>
      <c r="F1080" s="19" t="s">
        <v>8</v>
      </c>
      <c r="G1080" s="20">
        <f>G1081+G1082+G1085+G1086</f>
        <v>6846</v>
      </c>
      <c r="H1080" s="21">
        <f t="shared" ref="H1080:I1080" si="150">H1081+H1082+H1085+H1086</f>
        <v>0</v>
      </c>
      <c r="I1080" s="22">
        <f t="shared" si="150"/>
        <v>0</v>
      </c>
    </row>
    <row r="1081" spans="1:9" s="106" customFormat="1" ht="17.100000000000001" customHeight="1">
      <c r="A1081" s="87"/>
      <c r="B1081" s="1"/>
      <c r="C1081" s="2" t="s">
        <v>7</v>
      </c>
      <c r="D1081" s="1" t="s">
        <v>166</v>
      </c>
      <c r="E1081" s="79" t="s">
        <v>167</v>
      </c>
      <c r="F1081" s="24" t="s">
        <v>9</v>
      </c>
      <c r="G1081" s="128">
        <v>1287</v>
      </c>
      <c r="H1081" s="61"/>
      <c r="I1081" s="62"/>
    </row>
    <row r="1082" spans="1:9" s="79" customFormat="1" ht="15.75" customHeight="1">
      <c r="A1082" s="87">
        <v>3</v>
      </c>
      <c r="B1082" s="1" t="s">
        <v>10</v>
      </c>
      <c r="C1082" s="2" t="s">
        <v>7</v>
      </c>
      <c r="D1082" s="1" t="s">
        <v>166</v>
      </c>
      <c r="E1082" s="79" t="s">
        <v>167</v>
      </c>
      <c r="F1082" s="24" t="s">
        <v>11</v>
      </c>
      <c r="G1082" s="40">
        <f>SUM(G1083:G1084)</f>
        <v>4077</v>
      </c>
      <c r="H1082" s="63"/>
      <c r="I1082" s="64"/>
    </row>
    <row r="1083" spans="1:9" s="79" customFormat="1" ht="15.75" customHeight="1">
      <c r="A1083" s="87"/>
      <c r="B1083" s="1" t="s">
        <v>10</v>
      </c>
      <c r="C1083" s="2" t="s">
        <v>7</v>
      </c>
      <c r="D1083" s="1" t="s">
        <v>166</v>
      </c>
      <c r="E1083" s="79" t="s">
        <v>167</v>
      </c>
      <c r="F1083" s="35" t="s">
        <v>12</v>
      </c>
      <c r="G1083" s="36">
        <v>4077</v>
      </c>
      <c r="H1083" s="37"/>
      <c r="I1083" s="38"/>
    </row>
    <row r="1084" spans="1:9" s="79" customFormat="1" ht="15.75" customHeight="1">
      <c r="A1084" s="87"/>
      <c r="B1084" s="1" t="s">
        <v>10</v>
      </c>
      <c r="C1084" s="2" t="s">
        <v>7</v>
      </c>
      <c r="D1084" s="1" t="s">
        <v>166</v>
      </c>
      <c r="E1084" s="79" t="s">
        <v>167</v>
      </c>
      <c r="F1084" s="35" t="s">
        <v>13</v>
      </c>
      <c r="G1084" s="20"/>
      <c r="H1084" s="61"/>
      <c r="I1084" s="62"/>
    </row>
    <row r="1085" spans="1:9" s="79" customFormat="1" ht="15.75" customHeight="1">
      <c r="A1085" s="87"/>
      <c r="B1085" s="1"/>
      <c r="C1085" s="2" t="s">
        <v>7</v>
      </c>
      <c r="D1085" s="1" t="s">
        <v>166</v>
      </c>
      <c r="E1085" s="79" t="s">
        <v>167</v>
      </c>
      <c r="F1085" s="39" t="s">
        <v>14</v>
      </c>
      <c r="G1085" s="20">
        <v>382</v>
      </c>
      <c r="H1085" s="61"/>
      <c r="I1085" s="62"/>
    </row>
    <row r="1086" spans="1:9" s="79" customFormat="1" ht="15.75" customHeight="1">
      <c r="A1086" s="87">
        <v>3</v>
      </c>
      <c r="B1086" s="1" t="s">
        <v>15</v>
      </c>
      <c r="C1086" s="2" t="s">
        <v>7</v>
      </c>
      <c r="D1086" s="1" t="s">
        <v>166</v>
      </c>
      <c r="E1086" s="79" t="s">
        <v>167</v>
      </c>
      <c r="F1086" s="39" t="s">
        <v>16</v>
      </c>
      <c r="G1086" s="40">
        <f>SUM(G1087:G1088)</f>
        <v>1100</v>
      </c>
      <c r="H1086" s="63"/>
      <c r="I1086" s="64"/>
    </row>
    <row r="1087" spans="1:9" s="79" customFormat="1" ht="15.75" customHeight="1">
      <c r="A1087" s="87"/>
      <c r="B1087" s="1" t="s">
        <v>15</v>
      </c>
      <c r="C1087" s="2" t="s">
        <v>7</v>
      </c>
      <c r="D1087" s="1" t="s">
        <v>166</v>
      </c>
      <c r="E1087" s="79" t="s">
        <v>167</v>
      </c>
      <c r="F1087" s="35" t="s">
        <v>12</v>
      </c>
      <c r="G1087" s="70">
        <v>1100</v>
      </c>
      <c r="H1087" s="107"/>
      <c r="I1087" s="108"/>
    </row>
    <row r="1088" spans="1:9" s="79" customFormat="1" ht="15.75" customHeight="1">
      <c r="A1088" s="87"/>
      <c r="B1088" s="1" t="s">
        <v>15</v>
      </c>
      <c r="C1088" s="2" t="s">
        <v>7</v>
      </c>
      <c r="D1088" s="1" t="s">
        <v>166</v>
      </c>
      <c r="E1088" s="79" t="s">
        <v>167</v>
      </c>
      <c r="F1088" s="35" t="s">
        <v>13</v>
      </c>
      <c r="G1088" s="70"/>
      <c r="H1088" s="107"/>
      <c r="I1088" s="108"/>
    </row>
    <row r="1089" spans="1:9" s="106" customFormat="1" ht="17.100000000000001" customHeight="1">
      <c r="A1089" s="87">
        <v>2</v>
      </c>
      <c r="B1089" s="1"/>
      <c r="C1089" s="2" t="s">
        <v>25</v>
      </c>
      <c r="D1089" s="1" t="s">
        <v>166</v>
      </c>
      <c r="E1089" s="132" t="s">
        <v>167</v>
      </c>
      <c r="F1089" s="19" t="s">
        <v>26</v>
      </c>
      <c r="G1089" s="31">
        <f t="shared" ref="G1089:I1089" si="151">SUM(G1090:G1101)</f>
        <v>17227</v>
      </c>
      <c r="H1089" s="32">
        <f t="shared" si="151"/>
        <v>22311</v>
      </c>
      <c r="I1089" s="32">
        <f t="shared" si="151"/>
        <v>5880</v>
      </c>
    </row>
    <row r="1090" spans="1:9" s="106" customFormat="1" ht="17.100000000000001" customHeight="1">
      <c r="A1090" s="87"/>
      <c r="B1090" s="1"/>
      <c r="C1090" s="2" t="s">
        <v>25</v>
      </c>
      <c r="D1090" s="1" t="s">
        <v>166</v>
      </c>
      <c r="E1090" s="132" t="s">
        <v>167</v>
      </c>
      <c r="F1090" s="52" t="s">
        <v>76</v>
      </c>
      <c r="G1090" s="28">
        <v>300</v>
      </c>
      <c r="H1090" s="29">
        <v>20</v>
      </c>
      <c r="I1090" s="30"/>
    </row>
    <row r="1091" spans="1:9" s="79" customFormat="1" ht="15.75" customHeight="1">
      <c r="A1091" s="87"/>
      <c r="B1091" s="1"/>
      <c r="C1091" s="2" t="s">
        <v>25</v>
      </c>
      <c r="D1091" s="1" t="s">
        <v>166</v>
      </c>
      <c r="E1091" s="132" t="s">
        <v>167</v>
      </c>
      <c r="F1091" s="52" t="s">
        <v>50</v>
      </c>
      <c r="G1091" s="28">
        <v>200</v>
      </c>
      <c r="H1091" s="29">
        <v>20</v>
      </c>
      <c r="I1091" s="30"/>
    </row>
    <row r="1092" spans="1:9" s="79" customFormat="1" ht="15.75" customHeight="1">
      <c r="A1092" s="87"/>
      <c r="B1092" s="1"/>
      <c r="C1092" s="2" t="s">
        <v>25</v>
      </c>
      <c r="D1092" s="1" t="s">
        <v>166</v>
      </c>
      <c r="E1092" s="132" t="s">
        <v>167</v>
      </c>
      <c r="F1092" s="52" t="s">
        <v>115</v>
      </c>
      <c r="G1092" s="28">
        <v>1800</v>
      </c>
      <c r="H1092" s="29">
        <v>500</v>
      </c>
      <c r="I1092" s="30"/>
    </row>
    <row r="1093" spans="1:9" s="79" customFormat="1" ht="15.75" customHeight="1">
      <c r="A1093" s="87"/>
      <c r="B1093" s="133"/>
      <c r="C1093" s="2" t="s">
        <v>25</v>
      </c>
      <c r="D1093" s="1" t="s">
        <v>166</v>
      </c>
      <c r="E1093" s="132" t="s">
        <v>167</v>
      </c>
      <c r="F1093" s="52" t="s">
        <v>27</v>
      </c>
      <c r="G1093" s="28">
        <v>2000</v>
      </c>
      <c r="H1093" s="29">
        <v>300</v>
      </c>
      <c r="I1093" s="30">
        <v>0</v>
      </c>
    </row>
    <row r="1094" spans="1:9" s="79" customFormat="1" ht="15.75" customHeight="1">
      <c r="A1094" s="87"/>
      <c r="B1094" s="133"/>
      <c r="C1094" s="2" t="s">
        <v>25</v>
      </c>
      <c r="D1094" s="1" t="s">
        <v>166</v>
      </c>
      <c r="E1094" s="132" t="s">
        <v>167</v>
      </c>
      <c r="F1094" s="52" t="s">
        <v>29</v>
      </c>
      <c r="G1094" s="28">
        <v>5576</v>
      </c>
      <c r="H1094" s="29">
        <v>16351</v>
      </c>
      <c r="I1094" s="30">
        <v>2600</v>
      </c>
    </row>
    <row r="1095" spans="1:9" s="79" customFormat="1" ht="15.75" customHeight="1">
      <c r="A1095" s="87"/>
      <c r="B1095" s="133"/>
      <c r="C1095" s="2" t="s">
        <v>25</v>
      </c>
      <c r="D1095" s="1" t="s">
        <v>166</v>
      </c>
      <c r="E1095" s="132" t="s">
        <v>167</v>
      </c>
      <c r="F1095" s="52" t="s">
        <v>44</v>
      </c>
      <c r="G1095" s="28">
        <v>700</v>
      </c>
      <c r="H1095" s="29">
        <v>500</v>
      </c>
      <c r="I1095" s="30">
        <v>0</v>
      </c>
    </row>
    <row r="1096" spans="1:9" s="79" customFormat="1" ht="15.75" customHeight="1">
      <c r="A1096" s="87"/>
      <c r="B1096" s="133"/>
      <c r="C1096" s="2" t="s">
        <v>25</v>
      </c>
      <c r="D1096" s="1" t="s">
        <v>166</v>
      </c>
      <c r="E1096" s="132" t="s">
        <v>167</v>
      </c>
      <c r="F1096" s="52" t="s">
        <v>30</v>
      </c>
      <c r="G1096" s="28">
        <v>800</v>
      </c>
      <c r="H1096" s="29">
        <v>150</v>
      </c>
      <c r="I1096" s="30">
        <v>0</v>
      </c>
    </row>
    <row r="1097" spans="1:9" s="79" customFormat="1" ht="15.75" customHeight="1">
      <c r="A1097" s="87"/>
      <c r="B1097" s="133"/>
      <c r="C1097" s="2" t="s">
        <v>25</v>
      </c>
      <c r="D1097" s="1" t="s">
        <v>166</v>
      </c>
      <c r="E1097" s="132" t="s">
        <v>167</v>
      </c>
      <c r="F1097" s="52" t="s">
        <v>33</v>
      </c>
      <c r="G1097" s="28">
        <f>2500+57-6</f>
        <v>2551</v>
      </c>
      <c r="H1097" s="29">
        <v>2800</v>
      </c>
      <c r="I1097" s="30">
        <v>3280</v>
      </c>
    </row>
    <row r="1098" spans="1:9" s="79" customFormat="1" ht="15.75" customHeight="1">
      <c r="A1098" s="87"/>
      <c r="B1098" s="133"/>
      <c r="C1098" s="2" t="s">
        <v>25</v>
      </c>
      <c r="D1098" s="1" t="s">
        <v>166</v>
      </c>
      <c r="E1098" s="132" t="s">
        <v>167</v>
      </c>
      <c r="F1098" s="52" t="s">
        <v>34</v>
      </c>
      <c r="G1098" s="28">
        <v>1500</v>
      </c>
      <c r="H1098" s="29">
        <v>1000</v>
      </c>
      <c r="I1098" s="30">
        <v>0</v>
      </c>
    </row>
    <row r="1099" spans="1:9" s="79" customFormat="1" ht="15.75" customHeight="1">
      <c r="A1099" s="87"/>
      <c r="B1099" s="133"/>
      <c r="C1099" s="2" t="s">
        <v>25</v>
      </c>
      <c r="D1099" s="1" t="s">
        <v>166</v>
      </c>
      <c r="E1099" s="132" t="s">
        <v>167</v>
      </c>
      <c r="F1099" s="52" t="s">
        <v>68</v>
      </c>
      <c r="G1099" s="28">
        <v>500</v>
      </c>
      <c r="H1099" s="29">
        <v>50</v>
      </c>
      <c r="I1099" s="30">
        <v>0</v>
      </c>
    </row>
    <row r="1100" spans="1:9" s="79" customFormat="1" ht="15.75" customHeight="1">
      <c r="A1100" s="87"/>
      <c r="B1100" s="133"/>
      <c r="C1100" s="2" t="s">
        <v>25</v>
      </c>
      <c r="D1100" s="1" t="s">
        <v>166</v>
      </c>
      <c r="E1100" s="132" t="s">
        <v>167</v>
      </c>
      <c r="F1100" s="52" t="s">
        <v>36</v>
      </c>
      <c r="G1100" s="28">
        <v>1100</v>
      </c>
      <c r="H1100" s="29">
        <v>600</v>
      </c>
      <c r="I1100" s="30">
        <v>0</v>
      </c>
    </row>
    <row r="1101" spans="1:9" s="79" customFormat="1" ht="15.75" customHeight="1">
      <c r="A1101" s="87"/>
      <c r="B1101" s="133"/>
      <c r="C1101" s="2" t="s">
        <v>25</v>
      </c>
      <c r="D1101" s="1" t="s">
        <v>166</v>
      </c>
      <c r="E1101" s="132" t="s">
        <v>167</v>
      </c>
      <c r="F1101" s="52" t="s">
        <v>69</v>
      </c>
      <c r="G1101" s="28">
        <v>200</v>
      </c>
      <c r="H1101" s="29">
        <v>20</v>
      </c>
      <c r="I1101" s="30">
        <v>0</v>
      </c>
    </row>
    <row r="1102" spans="1:9" s="3" customFormat="1" ht="33" customHeight="1">
      <c r="A1102" s="87">
        <v>1</v>
      </c>
      <c r="B1102" s="2"/>
      <c r="C1102" s="2" t="s">
        <v>61</v>
      </c>
      <c r="D1102" s="1" t="s">
        <v>168</v>
      </c>
      <c r="E1102" s="3" t="s">
        <v>169</v>
      </c>
      <c r="F1102" s="14" t="s">
        <v>168</v>
      </c>
      <c r="G1102" s="15">
        <f t="shared" ref="G1102:I1102" si="152">G1103</f>
        <v>0</v>
      </c>
      <c r="H1102" s="16">
        <f t="shared" si="152"/>
        <v>2200</v>
      </c>
      <c r="I1102" s="17">
        <f t="shared" si="152"/>
        <v>0</v>
      </c>
    </row>
    <row r="1103" spans="1:9" s="163" customFormat="1" ht="17.100000000000001" customHeight="1">
      <c r="A1103" s="87">
        <v>2</v>
      </c>
      <c r="B1103" s="2"/>
      <c r="C1103" s="2" t="s">
        <v>61</v>
      </c>
      <c r="D1103" s="1" t="s">
        <v>168</v>
      </c>
      <c r="E1103" s="3" t="s">
        <v>169</v>
      </c>
      <c r="F1103" s="19" t="s">
        <v>62</v>
      </c>
      <c r="G1103" s="31">
        <f t="shared" ref="G1103:I1103" si="153">SUM(G1104:G1106)</f>
        <v>0</v>
      </c>
      <c r="H1103" s="32">
        <f t="shared" si="153"/>
        <v>2200</v>
      </c>
      <c r="I1103" s="33">
        <f t="shared" si="153"/>
        <v>0</v>
      </c>
    </row>
    <row r="1104" spans="1:9" s="79" customFormat="1" ht="15.75" customHeight="1">
      <c r="A1104" s="87"/>
      <c r="B1104" s="2"/>
      <c r="C1104" s="2" t="s">
        <v>61</v>
      </c>
      <c r="D1104" s="1" t="s">
        <v>168</v>
      </c>
      <c r="E1104" s="3" t="s">
        <v>169</v>
      </c>
      <c r="F1104" s="96" t="s">
        <v>63</v>
      </c>
      <c r="G1104" s="90"/>
      <c r="H1104" s="91">
        <v>2000</v>
      </c>
      <c r="I1104" s="51"/>
    </row>
    <row r="1105" spans="1:9" s="79" customFormat="1" ht="15.75" customHeight="1">
      <c r="A1105" s="87"/>
      <c r="B1105" s="2"/>
      <c r="C1105" s="2" t="s">
        <v>61</v>
      </c>
      <c r="D1105" s="1" t="s">
        <v>168</v>
      </c>
      <c r="E1105" s="3" t="s">
        <v>169</v>
      </c>
      <c r="F1105" s="96" t="s">
        <v>64</v>
      </c>
      <c r="G1105" s="90"/>
      <c r="H1105" s="91"/>
      <c r="I1105" s="51"/>
    </row>
    <row r="1106" spans="1:9" s="79" customFormat="1" ht="15.75" customHeight="1">
      <c r="A1106" s="87"/>
      <c r="B1106" s="2"/>
      <c r="C1106" s="2" t="s">
        <v>61</v>
      </c>
      <c r="D1106" s="1" t="s">
        <v>168</v>
      </c>
      <c r="E1106" s="3" t="s">
        <v>169</v>
      </c>
      <c r="F1106" s="96" t="s">
        <v>65</v>
      </c>
      <c r="G1106" s="90"/>
      <c r="H1106" s="91">
        <v>200</v>
      </c>
      <c r="I1106" s="51"/>
    </row>
    <row r="1107" spans="1:9" s="83" customFormat="1" ht="33.75" customHeight="1">
      <c r="A1107" s="87">
        <v>4</v>
      </c>
      <c r="B1107" s="2"/>
      <c r="C1107" s="2"/>
      <c r="D1107" s="1"/>
      <c r="E1107" s="83" t="s">
        <v>170</v>
      </c>
      <c r="F1107" s="14" t="s">
        <v>171</v>
      </c>
      <c r="G1107" s="123">
        <f t="shared" ref="G1107:I1107" si="154">G1102+G1079+G1058+G1030+G1005+G972+G932+G889+G859+G815+G806+G1000</f>
        <v>627704</v>
      </c>
      <c r="H1107" s="124">
        <f t="shared" si="154"/>
        <v>514510</v>
      </c>
      <c r="I1107" s="125">
        <f t="shared" si="154"/>
        <v>143891</v>
      </c>
    </row>
    <row r="1108" spans="1:9" s="79" customFormat="1" ht="37.5" customHeight="1">
      <c r="A1108" s="87">
        <v>1</v>
      </c>
      <c r="B1108" s="2"/>
      <c r="C1108" s="2"/>
      <c r="D1108" s="1" t="s">
        <v>172</v>
      </c>
      <c r="E1108" s="83" t="s">
        <v>173</v>
      </c>
      <c r="F1108" s="14" t="s">
        <v>174</v>
      </c>
      <c r="G1108" s="15">
        <f t="shared" ref="G1108:I1108" si="155">G1119+G1109+G1111+G1115+G1121</f>
        <v>48750</v>
      </c>
      <c r="H1108" s="16">
        <f t="shared" si="155"/>
        <v>28668</v>
      </c>
      <c r="I1108" s="17">
        <f t="shared" si="155"/>
        <v>7925</v>
      </c>
    </row>
    <row r="1109" spans="1:9" s="92" customFormat="1" ht="17.100000000000001" customHeight="1">
      <c r="A1109" s="87">
        <v>2</v>
      </c>
      <c r="B1109" s="2"/>
      <c r="C1109" s="2" t="s">
        <v>128</v>
      </c>
      <c r="D1109" s="1" t="s">
        <v>172</v>
      </c>
      <c r="E1109" s="83" t="s">
        <v>173</v>
      </c>
      <c r="F1109" s="117" t="s">
        <v>129</v>
      </c>
      <c r="G1109" s="31">
        <f t="shared" ref="G1109:I1109" si="156">SUM(G1110:G1110)</f>
        <v>762</v>
      </c>
      <c r="H1109" s="32">
        <f t="shared" si="156"/>
        <v>137</v>
      </c>
      <c r="I1109" s="33">
        <f t="shared" si="156"/>
        <v>0</v>
      </c>
    </row>
    <row r="1110" spans="1:9" s="79" customFormat="1" ht="15.75" customHeight="1">
      <c r="A1110" s="87"/>
      <c r="B1110" s="2"/>
      <c r="C1110" s="2" t="s">
        <v>128</v>
      </c>
      <c r="D1110" s="1" t="s">
        <v>172</v>
      </c>
      <c r="E1110" s="83" t="s">
        <v>173</v>
      </c>
      <c r="F1110" s="52" t="s">
        <v>175</v>
      </c>
      <c r="G1110" s="28">
        <v>762</v>
      </c>
      <c r="H1110" s="29">
        <v>137</v>
      </c>
      <c r="I1110" s="30"/>
    </row>
    <row r="1111" spans="1:9" s="92" customFormat="1" ht="17.100000000000001" customHeight="1">
      <c r="A1111" s="87">
        <v>2</v>
      </c>
      <c r="B1111" s="1"/>
      <c r="C1111" s="2" t="s">
        <v>7</v>
      </c>
      <c r="D1111" s="1" t="s">
        <v>172</v>
      </c>
      <c r="E1111" s="83" t="s">
        <v>173</v>
      </c>
      <c r="F1111" s="19" t="s">
        <v>8</v>
      </c>
      <c r="G1111" s="20">
        <f t="shared" ref="G1111:I1111" si="157">SUM(G1112:G1114)</f>
        <v>17929</v>
      </c>
      <c r="H1111" s="21">
        <f t="shared" si="157"/>
        <v>0</v>
      </c>
      <c r="I1111" s="22">
        <f t="shared" si="157"/>
        <v>0</v>
      </c>
    </row>
    <row r="1112" spans="1:9" s="79" customFormat="1" ht="32.25" customHeight="1">
      <c r="A1112" s="87"/>
      <c r="B1112" s="1"/>
      <c r="C1112" s="2" t="s">
        <v>7</v>
      </c>
      <c r="D1112" s="1" t="s">
        <v>172</v>
      </c>
      <c r="E1112" s="83" t="s">
        <v>173</v>
      </c>
      <c r="F1112" s="44" t="s">
        <v>18</v>
      </c>
      <c r="G1112" s="65">
        <v>150</v>
      </c>
      <c r="H1112" s="66"/>
      <c r="I1112" s="67"/>
    </row>
    <row r="1113" spans="1:9" s="79" customFormat="1" ht="27" customHeight="1">
      <c r="A1113" s="87"/>
      <c r="B1113" s="1"/>
      <c r="C1113" s="2" t="s">
        <v>7</v>
      </c>
      <c r="D1113" s="1" t="s">
        <v>172</v>
      </c>
      <c r="E1113" s="83" t="s">
        <v>173</v>
      </c>
      <c r="F1113" s="44" t="s">
        <v>54</v>
      </c>
      <c r="G1113" s="65">
        <v>70</v>
      </c>
      <c r="H1113" s="66"/>
      <c r="I1113" s="67"/>
    </row>
    <row r="1114" spans="1:9" s="135" customFormat="1" ht="27" customHeight="1">
      <c r="A1114" s="87"/>
      <c r="B1114" s="134"/>
      <c r="C1114" s="2" t="s">
        <v>7</v>
      </c>
      <c r="D1114" s="1" t="s">
        <v>172</v>
      </c>
      <c r="E1114" s="83" t="s">
        <v>173</v>
      </c>
      <c r="F1114" s="44" t="s">
        <v>19</v>
      </c>
      <c r="G1114" s="115">
        <v>17709</v>
      </c>
      <c r="H1114" s="46"/>
      <c r="I1114" s="47"/>
    </row>
    <row r="1115" spans="1:9" s="92" customFormat="1" ht="17.100000000000001" customHeight="1">
      <c r="A1115" s="87">
        <v>2</v>
      </c>
      <c r="B1115" s="2"/>
      <c r="C1115" s="2" t="s">
        <v>134</v>
      </c>
      <c r="D1115" s="1" t="s">
        <v>172</v>
      </c>
      <c r="E1115" s="83" t="s">
        <v>173</v>
      </c>
      <c r="F1115" s="19" t="s">
        <v>135</v>
      </c>
      <c r="G1115" s="20">
        <f t="shared" ref="G1115:I1115" si="158">SUM(G1116:G1118)</f>
        <v>7500</v>
      </c>
      <c r="H1115" s="21">
        <f t="shared" si="158"/>
        <v>0</v>
      </c>
      <c r="I1115" s="22">
        <f t="shared" si="158"/>
        <v>0</v>
      </c>
    </row>
    <row r="1116" spans="1:9" s="92" customFormat="1" ht="15.75" customHeight="1">
      <c r="A1116" s="87"/>
      <c r="B1116" s="2"/>
      <c r="C1116" s="2" t="s">
        <v>134</v>
      </c>
      <c r="D1116" s="1" t="s">
        <v>172</v>
      </c>
      <c r="E1116" s="83" t="s">
        <v>173</v>
      </c>
      <c r="F1116" s="136" t="s">
        <v>136</v>
      </c>
      <c r="G1116" s="28">
        <v>1880</v>
      </c>
      <c r="H1116" s="29"/>
      <c r="I1116" s="30"/>
    </row>
    <row r="1117" spans="1:9" s="92" customFormat="1" ht="15.75" customHeight="1">
      <c r="A1117" s="87"/>
      <c r="B1117" s="2"/>
      <c r="C1117" s="2" t="s">
        <v>134</v>
      </c>
      <c r="D1117" s="1" t="s">
        <v>172</v>
      </c>
      <c r="E1117" s="83" t="s">
        <v>173</v>
      </c>
      <c r="F1117" s="136" t="s">
        <v>137</v>
      </c>
      <c r="G1117" s="28">
        <v>4780</v>
      </c>
      <c r="H1117" s="29"/>
      <c r="I1117" s="30"/>
    </row>
    <row r="1118" spans="1:9" s="92" customFormat="1" ht="15.75" customHeight="1">
      <c r="A1118" s="87"/>
      <c r="B1118" s="2"/>
      <c r="C1118" s="2" t="s">
        <v>134</v>
      </c>
      <c r="D1118" s="1" t="s">
        <v>172</v>
      </c>
      <c r="E1118" s="83" t="s">
        <v>173</v>
      </c>
      <c r="F1118" s="136" t="s">
        <v>138</v>
      </c>
      <c r="G1118" s="28">
        <v>840</v>
      </c>
      <c r="H1118" s="29"/>
      <c r="I1118" s="30"/>
    </row>
    <row r="1119" spans="1:9" s="79" customFormat="1" ht="18.75" customHeight="1">
      <c r="A1119" s="87">
        <v>2</v>
      </c>
      <c r="B1119" s="2"/>
      <c r="C1119" s="2" t="s">
        <v>40</v>
      </c>
      <c r="D1119" s="1" t="s">
        <v>172</v>
      </c>
      <c r="E1119" s="83" t="s">
        <v>173</v>
      </c>
      <c r="F1119" s="19" t="s">
        <v>41</v>
      </c>
      <c r="G1119" s="15">
        <f t="shared" ref="G1119:I1119" si="159">G1120</f>
        <v>804</v>
      </c>
      <c r="H1119" s="16">
        <f t="shared" si="159"/>
        <v>357</v>
      </c>
      <c r="I1119" s="17">
        <f t="shared" si="159"/>
        <v>0</v>
      </c>
    </row>
    <row r="1120" spans="1:9" s="79" customFormat="1" ht="15.75" customHeight="1">
      <c r="A1120" s="87"/>
      <c r="B1120" s="2"/>
      <c r="C1120" s="2" t="s">
        <v>40</v>
      </c>
      <c r="D1120" s="1" t="s">
        <v>172</v>
      </c>
      <c r="E1120" s="83" t="s">
        <v>173</v>
      </c>
      <c r="F1120" s="52" t="s">
        <v>48</v>
      </c>
      <c r="G1120" s="90">
        <v>804</v>
      </c>
      <c r="H1120" s="91">
        <v>357</v>
      </c>
      <c r="I1120" s="51"/>
    </row>
    <row r="1121" spans="1:9" s="92" customFormat="1" ht="17.100000000000001" customHeight="1">
      <c r="A1121" s="87">
        <v>2</v>
      </c>
      <c r="B1121" s="2"/>
      <c r="C1121" s="2" t="s">
        <v>25</v>
      </c>
      <c r="D1121" s="1" t="s">
        <v>172</v>
      </c>
      <c r="E1121" s="122" t="s">
        <v>173</v>
      </c>
      <c r="F1121" s="19" t="s">
        <v>26</v>
      </c>
      <c r="G1121" s="31">
        <f t="shared" ref="G1121:I1121" si="160">SUM(G1122:G1132)</f>
        <v>21755</v>
      </c>
      <c r="H1121" s="32">
        <f t="shared" si="160"/>
        <v>28174</v>
      </c>
      <c r="I1121" s="32">
        <f t="shared" si="160"/>
        <v>7925</v>
      </c>
    </row>
    <row r="1122" spans="1:9" s="79" customFormat="1" ht="15.75" customHeight="1">
      <c r="A1122" s="87"/>
      <c r="B1122" s="2"/>
      <c r="C1122" s="2" t="s">
        <v>25</v>
      </c>
      <c r="D1122" s="1" t="s">
        <v>172</v>
      </c>
      <c r="E1122" s="122" t="s">
        <v>173</v>
      </c>
      <c r="F1122" s="76" t="s">
        <v>100</v>
      </c>
      <c r="G1122" s="28"/>
      <c r="H1122" s="29">
        <v>644</v>
      </c>
      <c r="I1122" s="112">
        <v>1</v>
      </c>
    </row>
    <row r="1123" spans="1:9" s="79" customFormat="1" ht="15.75" customHeight="1">
      <c r="A1123" s="87"/>
      <c r="B1123" s="2"/>
      <c r="C1123" s="2" t="s">
        <v>25</v>
      </c>
      <c r="D1123" s="1" t="s">
        <v>172</v>
      </c>
      <c r="E1123" s="122" t="s">
        <v>173</v>
      </c>
      <c r="F1123" s="52" t="s">
        <v>149</v>
      </c>
      <c r="G1123" s="28">
        <v>22</v>
      </c>
      <c r="H1123" s="29">
        <v>147</v>
      </c>
      <c r="I1123" s="112"/>
    </row>
    <row r="1124" spans="1:9" s="79" customFormat="1" ht="15.75" customHeight="1">
      <c r="A1124" s="87"/>
      <c r="B1124" s="2"/>
      <c r="C1124" s="2" t="s">
        <v>25</v>
      </c>
      <c r="D1124" s="1" t="s">
        <v>172</v>
      </c>
      <c r="E1124" s="122" t="s">
        <v>173</v>
      </c>
      <c r="F1124" s="50" t="s">
        <v>150</v>
      </c>
      <c r="G1124" s="28">
        <v>9</v>
      </c>
      <c r="H1124" s="29">
        <v>430</v>
      </c>
      <c r="I1124" s="30"/>
    </row>
    <row r="1125" spans="1:9" s="79" customFormat="1" ht="15.75" customHeight="1">
      <c r="A1125" s="87"/>
      <c r="B1125" s="2"/>
      <c r="C1125" s="2" t="s">
        <v>25</v>
      </c>
      <c r="D1125" s="1" t="s">
        <v>172</v>
      </c>
      <c r="E1125" s="122" t="s">
        <v>173</v>
      </c>
      <c r="F1125" s="50" t="s">
        <v>77</v>
      </c>
      <c r="G1125" s="28">
        <v>19</v>
      </c>
      <c r="H1125" s="29">
        <v>0</v>
      </c>
      <c r="I1125" s="30"/>
    </row>
    <row r="1126" spans="1:9" s="79" customFormat="1" ht="15.75" customHeight="1">
      <c r="A1126" s="87"/>
      <c r="B1126" s="2"/>
      <c r="C1126" s="2" t="s">
        <v>25</v>
      </c>
      <c r="D1126" s="1" t="s">
        <v>172</v>
      </c>
      <c r="E1126" s="122" t="s">
        <v>173</v>
      </c>
      <c r="F1126" s="52" t="s">
        <v>49</v>
      </c>
      <c r="G1126" s="28">
        <v>1013</v>
      </c>
      <c r="H1126" s="29">
        <v>458</v>
      </c>
      <c r="I1126" s="30">
        <v>62</v>
      </c>
    </row>
    <row r="1127" spans="1:9" s="79" customFormat="1" ht="15.75" customHeight="1">
      <c r="A1127" s="87"/>
      <c r="B1127" s="2"/>
      <c r="C1127" s="2" t="s">
        <v>25</v>
      </c>
      <c r="D1127" s="1" t="s">
        <v>172</v>
      </c>
      <c r="E1127" s="122" t="s">
        <v>173</v>
      </c>
      <c r="F1127" s="52" t="s">
        <v>66</v>
      </c>
      <c r="G1127" s="28">
        <v>472</v>
      </c>
      <c r="H1127" s="29">
        <v>902</v>
      </c>
      <c r="I1127" s="30"/>
    </row>
    <row r="1128" spans="1:9" s="79" customFormat="1" ht="15.75" customHeight="1">
      <c r="A1128" s="87"/>
      <c r="B1128" s="2"/>
      <c r="C1128" s="2" t="s">
        <v>25</v>
      </c>
      <c r="D1128" s="1" t="s">
        <v>172</v>
      </c>
      <c r="E1128" s="122" t="s">
        <v>173</v>
      </c>
      <c r="F1128" s="50" t="s">
        <v>28</v>
      </c>
      <c r="G1128" s="28">
        <v>1317</v>
      </c>
      <c r="H1128" s="29">
        <v>449</v>
      </c>
      <c r="I1128" s="30">
        <v>0</v>
      </c>
    </row>
    <row r="1129" spans="1:9" s="79" customFormat="1" ht="15.75" customHeight="1">
      <c r="A1129" s="87"/>
      <c r="B1129" s="2"/>
      <c r="C1129" s="2" t="s">
        <v>25</v>
      </c>
      <c r="D1129" s="1" t="s">
        <v>172</v>
      </c>
      <c r="E1129" s="122" t="s">
        <v>173</v>
      </c>
      <c r="F1129" s="52" t="s">
        <v>56</v>
      </c>
      <c r="G1129" s="28">
        <v>1112</v>
      </c>
      <c r="H1129" s="29">
        <v>2013</v>
      </c>
      <c r="I1129" s="30">
        <v>681</v>
      </c>
    </row>
    <row r="1130" spans="1:9" s="79" customFormat="1" ht="15.75" customHeight="1">
      <c r="A1130" s="87"/>
      <c r="B1130" s="2"/>
      <c r="C1130" s="2" t="s">
        <v>25</v>
      </c>
      <c r="D1130" s="1" t="s">
        <v>172</v>
      </c>
      <c r="E1130" s="122" t="s">
        <v>173</v>
      </c>
      <c r="F1130" s="52" t="s">
        <v>31</v>
      </c>
      <c r="G1130" s="28">
        <v>1142</v>
      </c>
      <c r="H1130" s="29">
        <v>692</v>
      </c>
      <c r="I1130" s="30">
        <v>16</v>
      </c>
    </row>
    <row r="1131" spans="1:9" s="79" customFormat="1" ht="15.75" customHeight="1">
      <c r="A1131" s="87"/>
      <c r="B1131" s="2"/>
      <c r="C1131" s="2" t="s">
        <v>25</v>
      </c>
      <c r="D1131" s="1" t="s">
        <v>172</v>
      </c>
      <c r="E1131" s="122" t="s">
        <v>173</v>
      </c>
      <c r="F1131" s="52" t="s">
        <v>32</v>
      </c>
      <c r="G1131" s="28">
        <f>15784+65</f>
        <v>15849</v>
      </c>
      <c r="H1131" s="29">
        <v>21877</v>
      </c>
      <c r="I1131" s="30">
        <v>7082</v>
      </c>
    </row>
    <row r="1132" spans="1:9" s="79" customFormat="1" ht="15.75" customHeight="1">
      <c r="A1132" s="87"/>
      <c r="B1132" s="2"/>
      <c r="C1132" s="2" t="s">
        <v>25</v>
      </c>
      <c r="D1132" s="1" t="s">
        <v>172</v>
      </c>
      <c r="E1132" s="122" t="s">
        <v>173</v>
      </c>
      <c r="F1132" s="52" t="s">
        <v>35</v>
      </c>
      <c r="G1132" s="28">
        <v>800</v>
      </c>
      <c r="H1132" s="29">
        <v>562</v>
      </c>
      <c r="I1132" s="30">
        <v>83</v>
      </c>
    </row>
    <row r="1133" spans="1:9" s="83" customFormat="1" ht="46.5" customHeight="1">
      <c r="A1133" s="87">
        <v>1</v>
      </c>
      <c r="B1133" s="2"/>
      <c r="C1133" s="2"/>
      <c r="D1133" s="1" t="s">
        <v>176</v>
      </c>
      <c r="E1133" s="83" t="s">
        <v>177</v>
      </c>
      <c r="F1133" s="14" t="s">
        <v>178</v>
      </c>
      <c r="G1133" s="15">
        <f t="shared" ref="G1133:I1133" si="161">G1138+G1134+G1140</f>
        <v>55613</v>
      </c>
      <c r="H1133" s="16">
        <f t="shared" si="161"/>
        <v>39393</v>
      </c>
      <c r="I1133" s="17">
        <f t="shared" si="161"/>
        <v>10931</v>
      </c>
    </row>
    <row r="1134" spans="1:9" s="106" customFormat="1" ht="17.100000000000001" customHeight="1">
      <c r="A1134" s="87">
        <v>2</v>
      </c>
      <c r="B1134" s="1"/>
      <c r="C1134" s="2" t="s">
        <v>7</v>
      </c>
      <c r="D1134" s="1" t="s">
        <v>176</v>
      </c>
      <c r="E1134" s="83" t="s">
        <v>177</v>
      </c>
      <c r="F1134" s="19" t="s">
        <v>8</v>
      </c>
      <c r="G1134" s="31">
        <f t="shared" ref="G1134:I1134" si="162">SUM(G1135:G1137)</f>
        <v>24458</v>
      </c>
      <c r="H1134" s="32">
        <f t="shared" si="162"/>
        <v>0</v>
      </c>
      <c r="I1134" s="33">
        <f t="shared" si="162"/>
        <v>0</v>
      </c>
    </row>
    <row r="1135" spans="1:9" s="109" customFormat="1" ht="29.25" customHeight="1">
      <c r="A1135" s="87"/>
      <c r="B1135" s="1"/>
      <c r="C1135" s="2" t="s">
        <v>7</v>
      </c>
      <c r="D1135" s="1" t="s">
        <v>176</v>
      </c>
      <c r="E1135" s="83" t="s">
        <v>177</v>
      </c>
      <c r="F1135" s="44" t="s">
        <v>18</v>
      </c>
      <c r="G1135" s="65">
        <v>218</v>
      </c>
      <c r="H1135" s="66"/>
      <c r="I1135" s="67"/>
    </row>
    <row r="1136" spans="1:9" s="109" customFormat="1" ht="27.75" customHeight="1">
      <c r="A1136" s="87"/>
      <c r="B1136" s="1"/>
      <c r="C1136" s="2" t="s">
        <v>7</v>
      </c>
      <c r="D1136" s="1" t="s">
        <v>176</v>
      </c>
      <c r="E1136" s="83" t="s">
        <v>177</v>
      </c>
      <c r="F1136" s="44" t="s">
        <v>54</v>
      </c>
      <c r="G1136" s="65">
        <v>140</v>
      </c>
      <c r="H1136" s="66"/>
      <c r="I1136" s="67"/>
    </row>
    <row r="1137" spans="1:9" s="137" customFormat="1" ht="27" customHeight="1">
      <c r="A1137" s="87"/>
      <c r="B1137" s="134"/>
      <c r="C1137" s="2" t="s">
        <v>7</v>
      </c>
      <c r="D1137" s="1" t="s">
        <v>176</v>
      </c>
      <c r="E1137" s="83" t="s">
        <v>177</v>
      </c>
      <c r="F1137" s="44" t="s">
        <v>19</v>
      </c>
      <c r="G1137" s="20">
        <v>24100</v>
      </c>
      <c r="H1137" s="63"/>
      <c r="I1137" s="64"/>
    </row>
    <row r="1138" spans="1:9" s="109" customFormat="1" ht="18.75" customHeight="1">
      <c r="A1138" s="87">
        <v>2</v>
      </c>
      <c r="B1138" s="2"/>
      <c r="C1138" s="2" t="s">
        <v>40</v>
      </c>
      <c r="D1138" s="1" t="s">
        <v>176</v>
      </c>
      <c r="E1138" s="83" t="s">
        <v>177</v>
      </c>
      <c r="F1138" s="19" t="s">
        <v>41</v>
      </c>
      <c r="G1138" s="15">
        <f t="shared" ref="G1138:H1138" si="163">G1139</f>
        <v>1124</v>
      </c>
      <c r="H1138" s="16">
        <f t="shared" si="163"/>
        <v>499</v>
      </c>
      <c r="I1138" s="17">
        <f>I1139</f>
        <v>0</v>
      </c>
    </row>
    <row r="1139" spans="1:9" s="109" customFormat="1" ht="15.75" customHeight="1">
      <c r="A1139" s="87"/>
      <c r="B1139" s="2"/>
      <c r="C1139" s="2" t="s">
        <v>40</v>
      </c>
      <c r="D1139" s="1" t="s">
        <v>176</v>
      </c>
      <c r="E1139" s="83" t="s">
        <v>177</v>
      </c>
      <c r="F1139" s="52" t="s">
        <v>48</v>
      </c>
      <c r="G1139" s="28">
        <v>1124</v>
      </c>
      <c r="H1139" s="29">
        <v>499</v>
      </c>
      <c r="I1139" s="30"/>
    </row>
    <row r="1140" spans="1:9" s="106" customFormat="1" ht="16.5" customHeight="1">
      <c r="A1140" s="87">
        <v>2</v>
      </c>
      <c r="B1140" s="2"/>
      <c r="C1140" s="2" t="s">
        <v>25</v>
      </c>
      <c r="D1140" s="1" t="s">
        <v>176</v>
      </c>
      <c r="E1140" s="122" t="s">
        <v>177</v>
      </c>
      <c r="F1140" s="19" t="s">
        <v>26</v>
      </c>
      <c r="G1140" s="31">
        <f t="shared" ref="G1140:I1140" si="164">SUM(G1141:G1153)</f>
        <v>30031</v>
      </c>
      <c r="H1140" s="32">
        <f t="shared" si="164"/>
        <v>38894</v>
      </c>
      <c r="I1140" s="32">
        <f t="shared" si="164"/>
        <v>10931</v>
      </c>
    </row>
    <row r="1141" spans="1:9" s="79" customFormat="1" ht="15.75" customHeight="1">
      <c r="A1141" s="87"/>
      <c r="B1141" s="2"/>
      <c r="C1141" s="2" t="s">
        <v>25</v>
      </c>
      <c r="D1141" s="1" t="s">
        <v>176</v>
      </c>
      <c r="E1141" s="122" t="s">
        <v>177</v>
      </c>
      <c r="F1141" s="84" t="s">
        <v>149</v>
      </c>
      <c r="G1141" s="28">
        <v>838</v>
      </c>
      <c r="H1141" s="29">
        <v>518</v>
      </c>
      <c r="I1141" s="108"/>
    </row>
    <row r="1142" spans="1:9" s="79" customFormat="1" ht="15.75" customHeight="1">
      <c r="A1142" s="87"/>
      <c r="B1142" s="2"/>
      <c r="C1142" s="2" t="s">
        <v>25</v>
      </c>
      <c r="D1142" s="1" t="s">
        <v>176</v>
      </c>
      <c r="E1142" s="122" t="s">
        <v>177</v>
      </c>
      <c r="F1142" s="52" t="s">
        <v>179</v>
      </c>
      <c r="G1142" s="28">
        <v>893</v>
      </c>
      <c r="H1142" s="29">
        <v>263</v>
      </c>
      <c r="I1142" s="108"/>
    </row>
    <row r="1143" spans="1:9" s="79" customFormat="1" ht="15.75" customHeight="1">
      <c r="A1143" s="87"/>
      <c r="B1143" s="2"/>
      <c r="C1143" s="2" t="s">
        <v>25</v>
      </c>
      <c r="D1143" s="1" t="s">
        <v>176</v>
      </c>
      <c r="E1143" s="122" t="s">
        <v>177</v>
      </c>
      <c r="F1143" s="50" t="s">
        <v>150</v>
      </c>
      <c r="G1143" s="28">
        <v>934</v>
      </c>
      <c r="H1143" s="29">
        <v>733</v>
      </c>
      <c r="I1143" s="108"/>
    </row>
    <row r="1144" spans="1:9" s="79" customFormat="1" ht="15.75" customHeight="1">
      <c r="A1144" s="87"/>
      <c r="B1144" s="2"/>
      <c r="C1144" s="2" t="s">
        <v>25</v>
      </c>
      <c r="D1144" s="1" t="s">
        <v>176</v>
      </c>
      <c r="E1144" s="122" t="s">
        <v>177</v>
      </c>
      <c r="F1144" s="50" t="s">
        <v>77</v>
      </c>
      <c r="G1144" s="28">
        <v>84</v>
      </c>
      <c r="H1144" s="29">
        <v>10</v>
      </c>
      <c r="I1144" s="108">
        <v>6</v>
      </c>
    </row>
    <row r="1145" spans="1:9" s="79" customFormat="1" ht="15.75" customHeight="1">
      <c r="A1145" s="87"/>
      <c r="B1145" s="2"/>
      <c r="C1145" s="2" t="s">
        <v>25</v>
      </c>
      <c r="D1145" s="1" t="s">
        <v>176</v>
      </c>
      <c r="E1145" s="122" t="s">
        <v>177</v>
      </c>
      <c r="F1145" s="52" t="s">
        <v>49</v>
      </c>
      <c r="G1145" s="28">
        <v>1322</v>
      </c>
      <c r="H1145" s="29">
        <v>1049</v>
      </c>
      <c r="I1145" s="108">
        <v>273</v>
      </c>
    </row>
    <row r="1146" spans="1:9" s="79" customFormat="1" ht="15.75" customHeight="1">
      <c r="A1146" s="87"/>
      <c r="B1146" s="2"/>
      <c r="C1146" s="2" t="s">
        <v>25</v>
      </c>
      <c r="D1146" s="1" t="s">
        <v>176</v>
      </c>
      <c r="E1146" s="122" t="s">
        <v>177</v>
      </c>
      <c r="F1146" s="52" t="s">
        <v>66</v>
      </c>
      <c r="G1146" s="28">
        <v>824</v>
      </c>
      <c r="H1146" s="29">
        <v>665</v>
      </c>
      <c r="I1146" s="108"/>
    </row>
    <row r="1147" spans="1:9" s="79" customFormat="1" ht="15.75" customHeight="1">
      <c r="A1147" s="87"/>
      <c r="B1147" s="2"/>
      <c r="C1147" s="2" t="s">
        <v>25</v>
      </c>
      <c r="D1147" s="1" t="s">
        <v>176</v>
      </c>
      <c r="E1147" s="122" t="s">
        <v>177</v>
      </c>
      <c r="F1147" s="52" t="s">
        <v>51</v>
      </c>
      <c r="G1147" s="28">
        <v>40</v>
      </c>
      <c r="H1147" s="29">
        <v>20</v>
      </c>
      <c r="I1147" s="108"/>
    </row>
    <row r="1148" spans="1:9" s="79" customFormat="1" ht="15.75" customHeight="1">
      <c r="A1148" s="87"/>
      <c r="B1148" s="2"/>
      <c r="C1148" s="2" t="s">
        <v>25</v>
      </c>
      <c r="D1148" s="1" t="s">
        <v>176</v>
      </c>
      <c r="E1148" s="122" t="s">
        <v>177</v>
      </c>
      <c r="F1148" s="50" t="s">
        <v>28</v>
      </c>
      <c r="G1148" s="28">
        <v>2815</v>
      </c>
      <c r="H1148" s="29">
        <v>980</v>
      </c>
      <c r="I1148" s="108">
        <v>7</v>
      </c>
    </row>
    <row r="1149" spans="1:9" s="79" customFormat="1" ht="15.75" customHeight="1">
      <c r="A1149" s="87"/>
      <c r="B1149" s="2"/>
      <c r="C1149" s="2" t="s">
        <v>25</v>
      </c>
      <c r="D1149" s="1" t="s">
        <v>176</v>
      </c>
      <c r="E1149" s="122" t="s">
        <v>177</v>
      </c>
      <c r="F1149" s="52" t="s">
        <v>180</v>
      </c>
      <c r="G1149" s="28">
        <v>200</v>
      </c>
      <c r="H1149" s="29">
        <v>200</v>
      </c>
      <c r="I1149" s="108"/>
    </row>
    <row r="1150" spans="1:9" s="79" customFormat="1" ht="15.75" customHeight="1">
      <c r="A1150" s="87"/>
      <c r="B1150" s="2"/>
      <c r="C1150" s="2" t="s">
        <v>25</v>
      </c>
      <c r="D1150" s="1" t="s">
        <v>176</v>
      </c>
      <c r="E1150" s="122" t="s">
        <v>177</v>
      </c>
      <c r="F1150" s="52" t="s">
        <v>56</v>
      </c>
      <c r="G1150" s="28">
        <v>1310</v>
      </c>
      <c r="H1150" s="29">
        <v>825</v>
      </c>
      <c r="I1150" s="108">
        <v>54</v>
      </c>
    </row>
    <row r="1151" spans="1:9" s="79" customFormat="1" ht="15.75" customHeight="1">
      <c r="A1151" s="87"/>
      <c r="B1151" s="2"/>
      <c r="C1151" s="2" t="s">
        <v>25</v>
      </c>
      <c r="D1151" s="1" t="s">
        <v>176</v>
      </c>
      <c r="E1151" s="122" t="s">
        <v>177</v>
      </c>
      <c r="F1151" s="52" t="s">
        <v>31</v>
      </c>
      <c r="G1151" s="28">
        <v>1603</v>
      </c>
      <c r="H1151" s="29">
        <v>134</v>
      </c>
      <c r="I1151" s="108">
        <v>15</v>
      </c>
    </row>
    <row r="1152" spans="1:9" s="79" customFormat="1" ht="15.75" customHeight="1">
      <c r="A1152" s="87"/>
      <c r="B1152" s="2"/>
      <c r="C1152" s="2" t="s">
        <v>25</v>
      </c>
      <c r="D1152" s="1" t="s">
        <v>176</v>
      </c>
      <c r="E1152" s="122" t="s">
        <v>177</v>
      </c>
      <c r="F1152" s="52" t="s">
        <v>32</v>
      </c>
      <c r="G1152" s="28">
        <f>18704+89</f>
        <v>18793</v>
      </c>
      <c r="H1152" s="29">
        <v>33342</v>
      </c>
      <c r="I1152" s="108">
        <v>10563</v>
      </c>
    </row>
    <row r="1153" spans="1:9" s="79" customFormat="1" ht="15.75" customHeight="1">
      <c r="A1153" s="87"/>
      <c r="B1153" s="2"/>
      <c r="C1153" s="2" t="s">
        <v>25</v>
      </c>
      <c r="D1153" s="1" t="s">
        <v>176</v>
      </c>
      <c r="E1153" s="122" t="s">
        <v>177</v>
      </c>
      <c r="F1153" s="52" t="s">
        <v>35</v>
      </c>
      <c r="G1153" s="28">
        <v>375</v>
      </c>
      <c r="H1153" s="29">
        <v>155</v>
      </c>
      <c r="I1153" s="108">
        <v>13</v>
      </c>
    </row>
    <row r="1154" spans="1:9" s="3" customFormat="1" ht="31.5" customHeight="1">
      <c r="A1154" s="87">
        <v>1</v>
      </c>
      <c r="B1154" s="2"/>
      <c r="C1154" s="2"/>
      <c r="D1154" s="1" t="s">
        <v>181</v>
      </c>
      <c r="E1154" s="3" t="s">
        <v>182</v>
      </c>
      <c r="F1154" s="14" t="s">
        <v>183</v>
      </c>
      <c r="G1154" s="123">
        <f t="shared" ref="G1154:I1154" si="165">G1166+G1155+G1170</f>
        <v>135391</v>
      </c>
      <c r="H1154" s="124">
        <f t="shared" si="165"/>
        <v>108190</v>
      </c>
      <c r="I1154" s="125">
        <f t="shared" si="165"/>
        <v>28739</v>
      </c>
    </row>
    <row r="1155" spans="1:9" s="106" customFormat="1" ht="17.100000000000001" customHeight="1">
      <c r="A1155" s="87">
        <v>2</v>
      </c>
      <c r="B1155" s="1"/>
      <c r="C1155" s="2" t="s">
        <v>7</v>
      </c>
      <c r="D1155" s="1" t="s">
        <v>181</v>
      </c>
      <c r="E1155" s="3" t="s">
        <v>182</v>
      </c>
      <c r="F1155" s="19" t="s">
        <v>8</v>
      </c>
      <c r="G1155" s="20">
        <f>G1156+G1157+G1160+G1161+G1164+G1165</f>
        <v>45035</v>
      </c>
      <c r="H1155" s="21">
        <f t="shared" ref="H1155:I1155" si="166">H1156+H1157+H1160+H1161+H1164+H1165</f>
        <v>0</v>
      </c>
      <c r="I1155" s="22">
        <f t="shared" si="166"/>
        <v>0</v>
      </c>
    </row>
    <row r="1156" spans="1:9" s="106" customFormat="1" ht="17.100000000000001" customHeight="1">
      <c r="A1156" s="87"/>
      <c r="B1156" s="1"/>
      <c r="C1156" s="2" t="s">
        <v>7</v>
      </c>
      <c r="D1156" s="1" t="s">
        <v>181</v>
      </c>
      <c r="E1156" s="3" t="s">
        <v>182</v>
      </c>
      <c r="F1156" s="24" t="s">
        <v>9</v>
      </c>
      <c r="G1156" s="97">
        <v>4388</v>
      </c>
      <c r="H1156" s="29"/>
      <c r="I1156" s="30"/>
    </row>
    <row r="1157" spans="1:9" s="109" customFormat="1" ht="15.75" customHeight="1">
      <c r="A1157" s="87">
        <v>3</v>
      </c>
      <c r="B1157" s="1" t="s">
        <v>10</v>
      </c>
      <c r="C1157" s="2" t="s">
        <v>7</v>
      </c>
      <c r="D1157" s="1" t="s">
        <v>181</v>
      </c>
      <c r="E1157" s="3" t="s">
        <v>182</v>
      </c>
      <c r="F1157" s="24" t="s">
        <v>11</v>
      </c>
      <c r="G1157" s="40">
        <f>SUM(G1158:G1159)</f>
        <v>14939</v>
      </c>
      <c r="H1157" s="63"/>
      <c r="I1157" s="64"/>
    </row>
    <row r="1158" spans="1:9" s="109" customFormat="1" ht="15.75" customHeight="1">
      <c r="A1158" s="87"/>
      <c r="B1158" s="1" t="s">
        <v>10</v>
      </c>
      <c r="C1158" s="2" t="s">
        <v>7</v>
      </c>
      <c r="D1158" s="1" t="s">
        <v>181</v>
      </c>
      <c r="E1158" s="3" t="s">
        <v>182</v>
      </c>
      <c r="F1158" s="35" t="s">
        <v>12</v>
      </c>
      <c r="G1158" s="36">
        <v>14539</v>
      </c>
      <c r="H1158" s="37"/>
      <c r="I1158" s="38"/>
    </row>
    <row r="1159" spans="1:9" s="109" customFormat="1" ht="15.75" customHeight="1">
      <c r="A1159" s="87"/>
      <c r="B1159" s="1" t="s">
        <v>10</v>
      </c>
      <c r="C1159" s="2" t="s">
        <v>7</v>
      </c>
      <c r="D1159" s="1" t="s">
        <v>181</v>
      </c>
      <c r="E1159" s="3" t="s">
        <v>182</v>
      </c>
      <c r="F1159" s="35" t="s">
        <v>13</v>
      </c>
      <c r="G1159" s="36">
        <v>400</v>
      </c>
      <c r="H1159" s="37"/>
      <c r="I1159" s="38"/>
    </row>
    <row r="1160" spans="1:9" s="109" customFormat="1" ht="15.75" customHeight="1">
      <c r="A1160" s="87"/>
      <c r="B1160" s="1"/>
      <c r="C1160" s="2" t="s">
        <v>7</v>
      </c>
      <c r="D1160" s="1" t="s">
        <v>181</v>
      </c>
      <c r="E1160" s="3" t="s">
        <v>182</v>
      </c>
      <c r="F1160" s="39" t="s">
        <v>14</v>
      </c>
      <c r="G1160" s="31">
        <v>1748</v>
      </c>
      <c r="H1160" s="32"/>
      <c r="I1160" s="33"/>
    </row>
    <row r="1161" spans="1:9" s="109" customFormat="1" ht="15.75" customHeight="1">
      <c r="A1161" s="87">
        <v>3</v>
      </c>
      <c r="B1161" s="1" t="s">
        <v>15</v>
      </c>
      <c r="C1161" s="2" t="s">
        <v>7</v>
      </c>
      <c r="D1161" s="1" t="s">
        <v>181</v>
      </c>
      <c r="E1161" s="3" t="s">
        <v>182</v>
      </c>
      <c r="F1161" s="39" t="s">
        <v>16</v>
      </c>
      <c r="G1161" s="40">
        <f>SUM(G1162:G1163)</f>
        <v>3617</v>
      </c>
      <c r="H1161" s="63"/>
      <c r="I1161" s="64"/>
    </row>
    <row r="1162" spans="1:9" s="109" customFormat="1" ht="15.75" customHeight="1">
      <c r="A1162" s="87"/>
      <c r="B1162" s="1" t="s">
        <v>15</v>
      </c>
      <c r="C1162" s="2" t="s">
        <v>7</v>
      </c>
      <c r="D1162" s="1" t="s">
        <v>181</v>
      </c>
      <c r="E1162" s="3" t="s">
        <v>182</v>
      </c>
      <c r="F1162" s="138" t="s">
        <v>12</v>
      </c>
      <c r="G1162" s="28">
        <v>3517</v>
      </c>
      <c r="H1162" s="139"/>
      <c r="I1162" s="140"/>
    </row>
    <row r="1163" spans="1:9" s="109" customFormat="1" ht="15.75" customHeight="1">
      <c r="A1163" s="87"/>
      <c r="B1163" s="1" t="s">
        <v>15</v>
      </c>
      <c r="C1163" s="2" t="s">
        <v>7</v>
      </c>
      <c r="D1163" s="1" t="s">
        <v>181</v>
      </c>
      <c r="E1163" s="3" t="s">
        <v>182</v>
      </c>
      <c r="F1163" s="35" t="s">
        <v>13</v>
      </c>
      <c r="G1163" s="42">
        <v>100</v>
      </c>
      <c r="H1163" s="110"/>
      <c r="I1163" s="111"/>
    </row>
    <row r="1164" spans="1:9" s="109" customFormat="1" ht="29.25" customHeight="1">
      <c r="A1164" s="87"/>
      <c r="B1164" s="1"/>
      <c r="C1164" s="2" t="s">
        <v>7</v>
      </c>
      <c r="D1164" s="1" t="s">
        <v>181</v>
      </c>
      <c r="E1164" s="3" t="s">
        <v>182</v>
      </c>
      <c r="F1164" s="44" t="s">
        <v>18</v>
      </c>
      <c r="G1164" s="60">
        <v>93</v>
      </c>
      <c r="H1164" s="61"/>
      <c r="I1164" s="62"/>
    </row>
    <row r="1165" spans="1:9" s="137" customFormat="1" ht="27" customHeight="1">
      <c r="A1165" s="87"/>
      <c r="B1165" s="134"/>
      <c r="C1165" s="2" t="s">
        <v>7</v>
      </c>
      <c r="D1165" s="1" t="s">
        <v>181</v>
      </c>
      <c r="E1165" s="141" t="s">
        <v>182</v>
      </c>
      <c r="F1165" s="44" t="s">
        <v>19</v>
      </c>
      <c r="G1165" s="60">
        <v>20250</v>
      </c>
      <c r="H1165" s="61"/>
      <c r="I1165" s="62"/>
    </row>
    <row r="1166" spans="1:9" s="106" customFormat="1" ht="17.100000000000001" customHeight="1">
      <c r="A1166" s="87">
        <v>2</v>
      </c>
      <c r="B1166" s="2"/>
      <c r="C1166" s="2" t="s">
        <v>20</v>
      </c>
      <c r="D1166" s="1" t="s">
        <v>181</v>
      </c>
      <c r="E1166" s="3" t="s">
        <v>182</v>
      </c>
      <c r="F1166" s="48" t="s">
        <v>21</v>
      </c>
      <c r="G1166" s="60">
        <f t="shared" ref="G1166:I1166" si="167">SUM(G1167:G1169)</f>
        <v>11423</v>
      </c>
      <c r="H1166" s="61">
        <f t="shared" si="167"/>
        <v>5970</v>
      </c>
      <c r="I1166" s="62">
        <f t="shared" si="167"/>
        <v>0</v>
      </c>
    </row>
    <row r="1167" spans="1:9" s="79" customFormat="1" ht="15.75" customHeight="1">
      <c r="A1167" s="87"/>
      <c r="B1167" s="2"/>
      <c r="C1167" s="2" t="s">
        <v>20</v>
      </c>
      <c r="D1167" s="1" t="s">
        <v>181</v>
      </c>
      <c r="E1167" s="3" t="s">
        <v>182</v>
      </c>
      <c r="F1167" s="52" t="s">
        <v>22</v>
      </c>
      <c r="G1167" s="28">
        <v>10124</v>
      </c>
      <c r="H1167" s="29">
        <v>5576</v>
      </c>
      <c r="I1167" s="30"/>
    </row>
    <row r="1168" spans="1:9" s="79" customFormat="1" ht="15.75" customHeight="1">
      <c r="A1168" s="87"/>
      <c r="B1168" s="2"/>
      <c r="C1168" s="2" t="s">
        <v>20</v>
      </c>
      <c r="D1168" s="1" t="s">
        <v>181</v>
      </c>
      <c r="E1168" s="3" t="s">
        <v>182</v>
      </c>
      <c r="F1168" s="52" t="s">
        <v>23</v>
      </c>
      <c r="G1168" s="28">
        <v>886</v>
      </c>
      <c r="H1168" s="29">
        <v>394</v>
      </c>
      <c r="I1168" s="30"/>
    </row>
    <row r="1169" spans="1:9" s="79" customFormat="1" ht="30" customHeight="1">
      <c r="A1169" s="87"/>
      <c r="B1169" s="2"/>
      <c r="C1169" s="2" t="s">
        <v>20</v>
      </c>
      <c r="D1169" s="1" t="s">
        <v>181</v>
      </c>
      <c r="E1169" s="3" t="s">
        <v>182</v>
      </c>
      <c r="F1169" s="50" t="s">
        <v>24</v>
      </c>
      <c r="G1169" s="28">
        <v>413</v>
      </c>
      <c r="H1169" s="29">
        <v>0</v>
      </c>
      <c r="I1169" s="30"/>
    </row>
    <row r="1170" spans="1:9" s="106" customFormat="1" ht="17.100000000000001" customHeight="1">
      <c r="A1170" s="87">
        <v>2</v>
      </c>
      <c r="B1170" s="133"/>
      <c r="C1170" s="2" t="s">
        <v>25</v>
      </c>
      <c r="D1170" s="1" t="s">
        <v>181</v>
      </c>
      <c r="E1170" s="114" t="s">
        <v>182</v>
      </c>
      <c r="F1170" s="19" t="s">
        <v>26</v>
      </c>
      <c r="G1170" s="60">
        <f t="shared" ref="G1170:I1170" si="168">SUM(G1171:G1191)</f>
        <v>78933</v>
      </c>
      <c r="H1170" s="61">
        <f t="shared" si="168"/>
        <v>102220</v>
      </c>
      <c r="I1170" s="61">
        <f t="shared" si="168"/>
        <v>28739</v>
      </c>
    </row>
    <row r="1171" spans="1:9" s="79" customFormat="1" ht="15.75" customHeight="1">
      <c r="A1171" s="87"/>
      <c r="B1171" s="2"/>
      <c r="C1171" s="2" t="s">
        <v>25</v>
      </c>
      <c r="D1171" s="1" t="s">
        <v>181</v>
      </c>
      <c r="E1171" s="56" t="s">
        <v>182</v>
      </c>
      <c r="F1171" s="50" t="s">
        <v>150</v>
      </c>
      <c r="G1171" s="28">
        <v>372</v>
      </c>
      <c r="H1171" s="29">
        <v>586</v>
      </c>
      <c r="I1171" s="30">
        <v>4</v>
      </c>
    </row>
    <row r="1172" spans="1:9" s="79" customFormat="1" ht="15.75" customHeight="1">
      <c r="A1172" s="87"/>
      <c r="B1172" s="2"/>
      <c r="C1172" s="2" t="s">
        <v>25</v>
      </c>
      <c r="D1172" s="1" t="s">
        <v>181</v>
      </c>
      <c r="E1172" s="56" t="s">
        <v>182</v>
      </c>
      <c r="F1172" s="50" t="s">
        <v>77</v>
      </c>
      <c r="G1172" s="28">
        <v>307</v>
      </c>
      <c r="H1172" s="29">
        <v>92</v>
      </c>
      <c r="I1172" s="30">
        <v>4</v>
      </c>
    </row>
    <row r="1173" spans="1:9" s="79" customFormat="1" ht="15.75" customHeight="1">
      <c r="A1173" s="87"/>
      <c r="B1173" s="2"/>
      <c r="C1173" s="2" t="s">
        <v>25</v>
      </c>
      <c r="D1173" s="1" t="s">
        <v>181</v>
      </c>
      <c r="E1173" s="56" t="s">
        <v>182</v>
      </c>
      <c r="F1173" s="52" t="s">
        <v>49</v>
      </c>
      <c r="G1173" s="28">
        <v>1284</v>
      </c>
      <c r="H1173" s="29">
        <v>642</v>
      </c>
      <c r="I1173" s="30">
        <v>4</v>
      </c>
    </row>
    <row r="1174" spans="1:9" s="79" customFormat="1" ht="15.75" customHeight="1">
      <c r="A1174" s="87"/>
      <c r="B1174" s="2"/>
      <c r="C1174" s="2" t="s">
        <v>25</v>
      </c>
      <c r="D1174" s="1" t="s">
        <v>181</v>
      </c>
      <c r="E1174" s="56" t="s">
        <v>182</v>
      </c>
      <c r="F1174" s="52" t="s">
        <v>66</v>
      </c>
      <c r="G1174" s="28">
        <v>1095</v>
      </c>
      <c r="H1174" s="29">
        <v>267</v>
      </c>
      <c r="I1174" s="30">
        <v>4</v>
      </c>
    </row>
    <row r="1175" spans="1:9" s="79" customFormat="1" ht="15.75" customHeight="1">
      <c r="A1175" s="87"/>
      <c r="B1175" s="2"/>
      <c r="C1175" s="2" t="s">
        <v>25</v>
      </c>
      <c r="D1175" s="1" t="s">
        <v>181</v>
      </c>
      <c r="E1175" s="56" t="s">
        <v>182</v>
      </c>
      <c r="F1175" s="52" t="s">
        <v>115</v>
      </c>
      <c r="G1175" s="28">
        <v>828</v>
      </c>
      <c r="H1175" s="29">
        <v>116</v>
      </c>
      <c r="I1175" s="30">
        <v>4</v>
      </c>
    </row>
    <row r="1176" spans="1:9" s="79" customFormat="1" ht="15.75" customHeight="1">
      <c r="A1176" s="87"/>
      <c r="B1176" s="2"/>
      <c r="C1176" s="2" t="s">
        <v>25</v>
      </c>
      <c r="D1176" s="1" t="s">
        <v>181</v>
      </c>
      <c r="E1176" s="56" t="s">
        <v>182</v>
      </c>
      <c r="F1176" s="52" t="s">
        <v>27</v>
      </c>
      <c r="G1176" s="28">
        <v>1531</v>
      </c>
      <c r="H1176" s="29">
        <v>715</v>
      </c>
      <c r="I1176" s="30">
        <v>4</v>
      </c>
    </row>
    <row r="1177" spans="1:9" s="79" customFormat="1" ht="15.75" customHeight="1">
      <c r="A1177" s="87"/>
      <c r="B1177" s="2"/>
      <c r="C1177" s="2" t="s">
        <v>25</v>
      </c>
      <c r="D1177" s="1" t="s">
        <v>181</v>
      </c>
      <c r="E1177" s="56" t="s">
        <v>182</v>
      </c>
      <c r="F1177" s="52" t="s">
        <v>28</v>
      </c>
      <c r="G1177" s="28">
        <v>663</v>
      </c>
      <c r="H1177" s="29">
        <v>53</v>
      </c>
      <c r="I1177" s="30">
        <v>4</v>
      </c>
    </row>
    <row r="1178" spans="1:9" s="79" customFormat="1" ht="15.75" customHeight="1">
      <c r="A1178" s="87"/>
      <c r="B1178" s="2"/>
      <c r="C1178" s="2" t="s">
        <v>25</v>
      </c>
      <c r="D1178" s="1" t="s">
        <v>181</v>
      </c>
      <c r="E1178" s="56" t="s">
        <v>182</v>
      </c>
      <c r="F1178" s="52" t="s">
        <v>29</v>
      </c>
      <c r="G1178" s="28">
        <v>5444</v>
      </c>
      <c r="H1178" s="29">
        <v>9316</v>
      </c>
      <c r="I1178" s="30">
        <v>4901</v>
      </c>
    </row>
    <row r="1179" spans="1:9" s="79" customFormat="1" ht="15.75" customHeight="1">
      <c r="A1179" s="87"/>
      <c r="B1179" s="2"/>
      <c r="C1179" s="2" t="s">
        <v>25</v>
      </c>
      <c r="D1179" s="1" t="s">
        <v>181</v>
      </c>
      <c r="E1179" s="56" t="s">
        <v>182</v>
      </c>
      <c r="F1179" s="52" t="s">
        <v>67</v>
      </c>
      <c r="G1179" s="28">
        <v>1099</v>
      </c>
      <c r="H1179" s="29">
        <v>575</v>
      </c>
      <c r="I1179" s="30">
        <v>4</v>
      </c>
    </row>
    <row r="1180" spans="1:9" s="79" customFormat="1" ht="15.75" customHeight="1">
      <c r="A1180" s="87"/>
      <c r="B1180" s="2"/>
      <c r="C1180" s="2" t="s">
        <v>25</v>
      </c>
      <c r="D1180" s="1" t="s">
        <v>181</v>
      </c>
      <c r="E1180" s="56" t="s">
        <v>182</v>
      </c>
      <c r="F1180" s="52" t="s">
        <v>44</v>
      </c>
      <c r="G1180" s="28">
        <v>954</v>
      </c>
      <c r="H1180" s="29">
        <v>612</v>
      </c>
      <c r="I1180" s="30">
        <v>4</v>
      </c>
    </row>
    <row r="1181" spans="1:9" s="79" customFormat="1" ht="15.75" customHeight="1">
      <c r="A1181" s="87"/>
      <c r="B1181" s="2"/>
      <c r="C1181" s="2" t="s">
        <v>25</v>
      </c>
      <c r="D1181" s="1" t="s">
        <v>181</v>
      </c>
      <c r="E1181" s="56" t="s">
        <v>182</v>
      </c>
      <c r="F1181" s="50" t="s">
        <v>56</v>
      </c>
      <c r="G1181" s="28">
        <v>1555</v>
      </c>
      <c r="H1181" s="29">
        <v>1329</v>
      </c>
      <c r="I1181" s="30">
        <v>4</v>
      </c>
    </row>
    <row r="1182" spans="1:9" s="79" customFormat="1" ht="15.75" customHeight="1">
      <c r="A1182" s="87"/>
      <c r="B1182" s="2"/>
      <c r="C1182" s="2" t="s">
        <v>25</v>
      </c>
      <c r="D1182" s="1" t="s">
        <v>181</v>
      </c>
      <c r="E1182" s="56" t="s">
        <v>182</v>
      </c>
      <c r="F1182" s="52" t="s">
        <v>30</v>
      </c>
      <c r="G1182" s="28">
        <v>2549</v>
      </c>
      <c r="H1182" s="29">
        <v>758</v>
      </c>
      <c r="I1182" s="30">
        <v>4</v>
      </c>
    </row>
    <row r="1183" spans="1:9" s="79" customFormat="1" ht="15.75" customHeight="1">
      <c r="A1183" s="87"/>
      <c r="B1183" s="2"/>
      <c r="C1183" s="2" t="s">
        <v>25</v>
      </c>
      <c r="D1183" s="1" t="s">
        <v>181</v>
      </c>
      <c r="E1183" s="56" t="s">
        <v>182</v>
      </c>
      <c r="F1183" s="52" t="s">
        <v>31</v>
      </c>
      <c r="G1183" s="28">
        <v>1703</v>
      </c>
      <c r="H1183" s="29">
        <v>201</v>
      </c>
      <c r="I1183" s="30">
        <v>4</v>
      </c>
    </row>
    <row r="1184" spans="1:9" s="79" customFormat="1" ht="15.75" customHeight="1">
      <c r="A1184" s="87"/>
      <c r="B1184" s="2"/>
      <c r="C1184" s="2" t="s">
        <v>25</v>
      </c>
      <c r="D1184" s="1" t="s">
        <v>181</v>
      </c>
      <c r="E1184" s="56" t="s">
        <v>182</v>
      </c>
      <c r="F1184" s="52" t="s">
        <v>32</v>
      </c>
      <c r="G1184" s="28">
        <v>27635</v>
      </c>
      <c r="H1184" s="29">
        <v>52242</v>
      </c>
      <c r="I1184" s="30">
        <v>7786</v>
      </c>
    </row>
    <row r="1185" spans="1:9" s="79" customFormat="1" ht="15.75" customHeight="1">
      <c r="A1185" s="87"/>
      <c r="B1185" s="2"/>
      <c r="C1185" s="2" t="s">
        <v>25</v>
      </c>
      <c r="D1185" s="1" t="s">
        <v>181</v>
      </c>
      <c r="E1185" s="56" t="s">
        <v>182</v>
      </c>
      <c r="F1185" s="52" t="s">
        <v>151</v>
      </c>
      <c r="G1185" s="28">
        <v>1</v>
      </c>
      <c r="H1185" s="29">
        <v>1</v>
      </c>
      <c r="I1185" s="30">
        <v>1</v>
      </c>
    </row>
    <row r="1186" spans="1:9" s="79" customFormat="1" ht="15.75" customHeight="1">
      <c r="A1186" s="87"/>
      <c r="B1186" s="2"/>
      <c r="C1186" s="2" t="s">
        <v>25</v>
      </c>
      <c r="D1186" s="1" t="s">
        <v>181</v>
      </c>
      <c r="E1186" s="56" t="s">
        <v>182</v>
      </c>
      <c r="F1186" s="52" t="s">
        <v>33</v>
      </c>
      <c r="G1186" s="28">
        <f>23848+261-25</f>
        <v>24084</v>
      </c>
      <c r="H1186" s="29">
        <v>26365</v>
      </c>
      <c r="I1186" s="30">
        <v>15860</v>
      </c>
    </row>
    <row r="1187" spans="1:9" s="79" customFormat="1" ht="15.75" customHeight="1">
      <c r="A1187" s="87"/>
      <c r="B1187" s="2"/>
      <c r="C1187" s="2" t="s">
        <v>25</v>
      </c>
      <c r="D1187" s="1" t="s">
        <v>181</v>
      </c>
      <c r="E1187" s="56" t="s">
        <v>182</v>
      </c>
      <c r="F1187" s="52" t="s">
        <v>34</v>
      </c>
      <c r="G1187" s="28">
        <v>690</v>
      </c>
      <c r="H1187" s="29">
        <v>1392</v>
      </c>
      <c r="I1187" s="30">
        <v>4</v>
      </c>
    </row>
    <row r="1188" spans="1:9" s="79" customFormat="1" ht="15.75" customHeight="1">
      <c r="A1188" s="87"/>
      <c r="B1188" s="2"/>
      <c r="C1188" s="2" t="s">
        <v>25</v>
      </c>
      <c r="D1188" s="1" t="s">
        <v>181</v>
      </c>
      <c r="E1188" s="56" t="s">
        <v>182</v>
      </c>
      <c r="F1188" s="52" t="s">
        <v>35</v>
      </c>
      <c r="G1188" s="28">
        <v>952</v>
      </c>
      <c r="H1188" s="29">
        <v>905</v>
      </c>
      <c r="I1188" s="30">
        <v>25</v>
      </c>
    </row>
    <row r="1189" spans="1:9" s="79" customFormat="1" ht="15.75" customHeight="1">
      <c r="A1189" s="87"/>
      <c r="B1189" s="2"/>
      <c r="C1189" s="2" t="s">
        <v>25</v>
      </c>
      <c r="D1189" s="1" t="s">
        <v>181</v>
      </c>
      <c r="E1189" s="56" t="s">
        <v>182</v>
      </c>
      <c r="F1189" s="52" t="s">
        <v>68</v>
      </c>
      <c r="G1189" s="28">
        <v>533</v>
      </c>
      <c r="H1189" s="29">
        <v>1841</v>
      </c>
      <c r="I1189" s="30">
        <v>4</v>
      </c>
    </row>
    <row r="1190" spans="1:9" s="79" customFormat="1" ht="15.75" customHeight="1">
      <c r="A1190" s="87"/>
      <c r="B1190" s="2"/>
      <c r="C1190" s="2" t="s">
        <v>25</v>
      </c>
      <c r="D1190" s="1" t="s">
        <v>181</v>
      </c>
      <c r="E1190" s="56" t="s">
        <v>182</v>
      </c>
      <c r="F1190" s="52" t="s">
        <v>36</v>
      </c>
      <c r="G1190" s="28">
        <v>2440</v>
      </c>
      <c r="H1190" s="29">
        <v>2789</v>
      </c>
      <c r="I1190" s="30">
        <v>106</v>
      </c>
    </row>
    <row r="1191" spans="1:9" s="79" customFormat="1" ht="15.75" customHeight="1">
      <c r="A1191" s="87"/>
      <c r="B1191" s="2"/>
      <c r="C1191" s="2" t="s">
        <v>25</v>
      </c>
      <c r="D1191" s="1" t="s">
        <v>181</v>
      </c>
      <c r="E1191" s="56" t="s">
        <v>182</v>
      </c>
      <c r="F1191" s="52" t="s">
        <v>69</v>
      </c>
      <c r="G1191" s="28">
        <v>3214</v>
      </c>
      <c r="H1191" s="29">
        <v>1423</v>
      </c>
      <c r="I1191" s="30">
        <v>4</v>
      </c>
    </row>
    <row r="1192" spans="1:9" s="3" customFormat="1" ht="37.5" customHeight="1">
      <c r="A1192" s="87">
        <v>1</v>
      </c>
      <c r="B1192" s="2"/>
      <c r="C1192" s="2"/>
      <c r="D1192" s="1" t="s">
        <v>184</v>
      </c>
      <c r="E1192" s="3" t="s">
        <v>185</v>
      </c>
      <c r="F1192" s="14" t="s">
        <v>184</v>
      </c>
      <c r="G1192" s="123">
        <f t="shared" ref="G1192:I1192" si="169">G1193+G1202+G1206</f>
        <v>112848</v>
      </c>
      <c r="H1192" s="124">
        <f t="shared" si="169"/>
        <v>94941</v>
      </c>
      <c r="I1192" s="125">
        <f t="shared" si="169"/>
        <v>26703</v>
      </c>
    </row>
    <row r="1193" spans="1:9" s="106" customFormat="1" ht="17.100000000000001" customHeight="1">
      <c r="A1193" s="87">
        <v>2</v>
      </c>
      <c r="B1193" s="1"/>
      <c r="C1193" s="2" t="s">
        <v>7</v>
      </c>
      <c r="D1193" s="1" t="s">
        <v>184</v>
      </c>
      <c r="E1193" s="3" t="s">
        <v>185</v>
      </c>
      <c r="F1193" s="19" t="s">
        <v>8</v>
      </c>
      <c r="G1193" s="20">
        <f>G1194+G1195+G1198+G1199</f>
        <v>32297</v>
      </c>
      <c r="H1193" s="21">
        <f t="shared" ref="H1193:I1193" si="170">H1194+H1195+H1198+H1199</f>
        <v>0</v>
      </c>
      <c r="I1193" s="22">
        <f t="shared" si="170"/>
        <v>0</v>
      </c>
    </row>
    <row r="1194" spans="1:9" s="106" customFormat="1" ht="17.100000000000001" customHeight="1">
      <c r="A1194" s="87"/>
      <c r="B1194" s="1"/>
      <c r="C1194" s="2" t="s">
        <v>7</v>
      </c>
      <c r="D1194" s="1" t="s">
        <v>184</v>
      </c>
      <c r="E1194" s="3" t="s">
        <v>185</v>
      </c>
      <c r="F1194" s="24" t="s">
        <v>9</v>
      </c>
      <c r="G1194" s="97">
        <v>6177</v>
      </c>
      <c r="H1194" s="29"/>
      <c r="I1194" s="30"/>
    </row>
    <row r="1195" spans="1:9" s="109" customFormat="1" ht="15.75" customHeight="1">
      <c r="A1195" s="87">
        <v>3</v>
      </c>
      <c r="B1195" s="1" t="s">
        <v>10</v>
      </c>
      <c r="C1195" s="2" t="s">
        <v>7</v>
      </c>
      <c r="D1195" s="1" t="s">
        <v>184</v>
      </c>
      <c r="E1195" s="3" t="s">
        <v>185</v>
      </c>
      <c r="F1195" s="24" t="s">
        <v>11</v>
      </c>
      <c r="G1195" s="40">
        <f>SUM(G1196:G1197)</f>
        <v>19328</v>
      </c>
      <c r="H1195" s="63"/>
      <c r="I1195" s="64"/>
    </row>
    <row r="1196" spans="1:9" s="109" customFormat="1" ht="15.75" customHeight="1">
      <c r="A1196" s="87"/>
      <c r="B1196" s="1" t="s">
        <v>10</v>
      </c>
      <c r="C1196" s="2" t="s">
        <v>7</v>
      </c>
      <c r="D1196" s="1" t="s">
        <v>184</v>
      </c>
      <c r="E1196" s="3" t="s">
        <v>185</v>
      </c>
      <c r="F1196" s="35" t="s">
        <v>12</v>
      </c>
      <c r="G1196" s="36">
        <v>19258</v>
      </c>
      <c r="H1196" s="37"/>
      <c r="I1196" s="38"/>
    </row>
    <row r="1197" spans="1:9" s="109" customFormat="1" ht="15.75" customHeight="1">
      <c r="A1197" s="87"/>
      <c r="B1197" s="1" t="s">
        <v>10</v>
      </c>
      <c r="C1197" s="2" t="s">
        <v>7</v>
      </c>
      <c r="D1197" s="1" t="s">
        <v>184</v>
      </c>
      <c r="E1197" s="3" t="s">
        <v>185</v>
      </c>
      <c r="F1197" s="35" t="s">
        <v>13</v>
      </c>
      <c r="G1197" s="36">
        <v>70</v>
      </c>
      <c r="H1197" s="37"/>
      <c r="I1197" s="38"/>
    </row>
    <row r="1198" spans="1:9" s="109" customFormat="1" ht="15.75" customHeight="1">
      <c r="A1198" s="87"/>
      <c r="B1198" s="1"/>
      <c r="C1198" s="2" t="s">
        <v>7</v>
      </c>
      <c r="D1198" s="1" t="s">
        <v>184</v>
      </c>
      <c r="E1198" s="3" t="s">
        <v>185</v>
      </c>
      <c r="F1198" s="39" t="s">
        <v>14</v>
      </c>
      <c r="G1198" s="60">
        <v>1623</v>
      </c>
      <c r="H1198" s="61"/>
      <c r="I1198" s="62"/>
    </row>
    <row r="1199" spans="1:9" s="109" customFormat="1" ht="15.75" customHeight="1">
      <c r="A1199" s="87">
        <v>3</v>
      </c>
      <c r="B1199" s="1" t="s">
        <v>15</v>
      </c>
      <c r="C1199" s="2" t="s">
        <v>7</v>
      </c>
      <c r="D1199" s="1" t="s">
        <v>184</v>
      </c>
      <c r="E1199" s="3" t="s">
        <v>185</v>
      </c>
      <c r="F1199" s="39" t="s">
        <v>16</v>
      </c>
      <c r="G1199" s="40">
        <f>G1200+G1201</f>
        <v>5169</v>
      </c>
      <c r="H1199" s="63"/>
      <c r="I1199" s="64"/>
    </row>
    <row r="1200" spans="1:9" s="109" customFormat="1" ht="15.75" customHeight="1">
      <c r="A1200" s="87"/>
      <c r="B1200" s="1" t="s">
        <v>15</v>
      </c>
      <c r="C1200" s="2" t="s">
        <v>7</v>
      </c>
      <c r="D1200" s="1" t="s">
        <v>184</v>
      </c>
      <c r="E1200" s="3" t="s">
        <v>185</v>
      </c>
      <c r="F1200" s="35" t="s">
        <v>12</v>
      </c>
      <c r="G1200" s="28">
        <v>5119</v>
      </c>
      <c r="H1200" s="139"/>
      <c r="I1200" s="140"/>
    </row>
    <row r="1201" spans="1:9" s="109" customFormat="1" ht="15.75" customHeight="1">
      <c r="A1201" s="87"/>
      <c r="B1201" s="1" t="s">
        <v>15</v>
      </c>
      <c r="C1201" s="2" t="s">
        <v>7</v>
      </c>
      <c r="D1201" s="1" t="s">
        <v>184</v>
      </c>
      <c r="E1201" s="3" t="s">
        <v>185</v>
      </c>
      <c r="F1201" s="35" t="s">
        <v>13</v>
      </c>
      <c r="G1201" s="42">
        <v>50</v>
      </c>
      <c r="H1201" s="110"/>
      <c r="I1201" s="111"/>
    </row>
    <row r="1202" spans="1:9" s="106" customFormat="1" ht="17.100000000000001" customHeight="1">
      <c r="A1202" s="87">
        <v>2</v>
      </c>
      <c r="B1202" s="1"/>
      <c r="C1202" s="2" t="s">
        <v>134</v>
      </c>
      <c r="D1202" s="1" t="s">
        <v>184</v>
      </c>
      <c r="E1202" s="3" t="s">
        <v>185</v>
      </c>
      <c r="F1202" s="19" t="s">
        <v>135</v>
      </c>
      <c r="G1202" s="60">
        <f t="shared" ref="G1202:I1202" si="171">SUM(G1203:G1205)</f>
        <v>7240</v>
      </c>
      <c r="H1202" s="61">
        <f t="shared" si="171"/>
        <v>0</v>
      </c>
      <c r="I1202" s="62">
        <f t="shared" si="171"/>
        <v>0</v>
      </c>
    </row>
    <row r="1203" spans="1:9" s="106" customFormat="1" ht="17.100000000000001" customHeight="1">
      <c r="A1203" s="87"/>
      <c r="B1203" s="2"/>
      <c r="C1203" s="2" t="s">
        <v>134</v>
      </c>
      <c r="D1203" s="1" t="s">
        <v>184</v>
      </c>
      <c r="E1203" s="3" t="s">
        <v>185</v>
      </c>
      <c r="F1203" s="118" t="s">
        <v>136</v>
      </c>
      <c r="G1203" s="28">
        <v>6490</v>
      </c>
      <c r="H1203" s="139"/>
      <c r="I1203" s="140"/>
    </row>
    <row r="1204" spans="1:9" s="106" customFormat="1" ht="17.100000000000001" customHeight="1">
      <c r="A1204" s="87"/>
      <c r="B1204" s="2"/>
      <c r="C1204" s="2" t="s">
        <v>134</v>
      </c>
      <c r="D1204" s="1" t="s">
        <v>184</v>
      </c>
      <c r="E1204" s="3" t="s">
        <v>185</v>
      </c>
      <c r="F1204" s="118" t="s">
        <v>137</v>
      </c>
      <c r="G1204" s="28">
        <v>500</v>
      </c>
      <c r="H1204" s="139"/>
      <c r="I1204" s="140"/>
    </row>
    <row r="1205" spans="1:9" s="92" customFormat="1" ht="15.75" customHeight="1">
      <c r="A1205" s="87"/>
      <c r="B1205" s="2"/>
      <c r="C1205" s="2" t="s">
        <v>134</v>
      </c>
      <c r="D1205" s="1" t="s">
        <v>184</v>
      </c>
      <c r="E1205" s="3" t="s">
        <v>185</v>
      </c>
      <c r="F1205" s="118" t="s">
        <v>138</v>
      </c>
      <c r="G1205" s="28">
        <v>250</v>
      </c>
      <c r="H1205" s="139"/>
      <c r="I1205" s="140"/>
    </row>
    <row r="1206" spans="1:9" s="106" customFormat="1" ht="17.100000000000001" customHeight="1">
      <c r="A1206" s="87">
        <v>2</v>
      </c>
      <c r="B1206" s="2"/>
      <c r="C1206" s="2" t="s">
        <v>25</v>
      </c>
      <c r="D1206" s="1" t="s">
        <v>184</v>
      </c>
      <c r="E1206" s="53" t="s">
        <v>185</v>
      </c>
      <c r="F1206" s="19" t="s">
        <v>26</v>
      </c>
      <c r="G1206" s="60">
        <f t="shared" ref="G1206:I1206" si="172">SUM(G1207:G1220)</f>
        <v>73311</v>
      </c>
      <c r="H1206" s="61">
        <f t="shared" si="172"/>
        <v>94941</v>
      </c>
      <c r="I1206" s="61">
        <f t="shared" si="172"/>
        <v>26703</v>
      </c>
    </row>
    <row r="1207" spans="1:9" s="79" customFormat="1" ht="15.75" customHeight="1">
      <c r="A1207" s="87"/>
      <c r="B1207" s="2"/>
      <c r="C1207" s="2" t="s">
        <v>25</v>
      </c>
      <c r="D1207" s="1" t="s">
        <v>184</v>
      </c>
      <c r="E1207" s="56" t="s">
        <v>185</v>
      </c>
      <c r="F1207" s="76" t="s">
        <v>99</v>
      </c>
      <c r="G1207" s="28">
        <v>355</v>
      </c>
      <c r="H1207" s="29">
        <v>145</v>
      </c>
      <c r="I1207" s="30"/>
    </row>
    <row r="1208" spans="1:9" s="79" customFormat="1" ht="15.75" customHeight="1">
      <c r="A1208" s="87"/>
      <c r="B1208" s="2"/>
      <c r="C1208" s="2" t="s">
        <v>25</v>
      </c>
      <c r="D1208" s="1" t="s">
        <v>184</v>
      </c>
      <c r="E1208" s="56" t="s">
        <v>185</v>
      </c>
      <c r="F1208" s="52" t="s">
        <v>43</v>
      </c>
      <c r="G1208" s="28">
        <v>500</v>
      </c>
      <c r="H1208" s="29">
        <v>730</v>
      </c>
      <c r="I1208" s="30"/>
    </row>
    <row r="1209" spans="1:9" s="79" customFormat="1" ht="15.75" customHeight="1">
      <c r="A1209" s="87"/>
      <c r="B1209" s="2"/>
      <c r="C1209" s="2" t="s">
        <v>25</v>
      </c>
      <c r="D1209" s="1" t="s">
        <v>184</v>
      </c>
      <c r="E1209" s="56" t="s">
        <v>185</v>
      </c>
      <c r="F1209" s="52" t="s">
        <v>115</v>
      </c>
      <c r="G1209" s="28">
        <v>900</v>
      </c>
      <c r="H1209" s="29">
        <v>200</v>
      </c>
      <c r="I1209" s="30"/>
    </row>
    <row r="1210" spans="1:9" s="79" customFormat="1" ht="15.75" customHeight="1">
      <c r="A1210" s="87"/>
      <c r="B1210" s="2"/>
      <c r="C1210" s="2" t="s">
        <v>25</v>
      </c>
      <c r="D1210" s="1" t="s">
        <v>184</v>
      </c>
      <c r="E1210" s="56" t="s">
        <v>185</v>
      </c>
      <c r="F1210" s="52" t="s">
        <v>27</v>
      </c>
      <c r="G1210" s="28">
        <v>3800</v>
      </c>
      <c r="H1210" s="29">
        <v>4000</v>
      </c>
      <c r="I1210" s="30"/>
    </row>
    <row r="1211" spans="1:9" s="79" customFormat="1" ht="15.75" customHeight="1">
      <c r="A1211" s="87"/>
      <c r="B1211" s="2"/>
      <c r="C1211" s="2" t="s">
        <v>25</v>
      </c>
      <c r="D1211" s="1" t="s">
        <v>184</v>
      </c>
      <c r="E1211" s="56" t="s">
        <v>185</v>
      </c>
      <c r="F1211" s="52" t="s">
        <v>142</v>
      </c>
      <c r="G1211" s="28">
        <v>170</v>
      </c>
      <c r="H1211" s="29">
        <v>40</v>
      </c>
      <c r="I1211" s="30"/>
    </row>
    <row r="1212" spans="1:9" s="79" customFormat="1" ht="15.75" customHeight="1">
      <c r="A1212" s="87"/>
      <c r="B1212" s="2"/>
      <c r="C1212" s="2" t="s">
        <v>25</v>
      </c>
      <c r="D1212" s="1" t="s">
        <v>184</v>
      </c>
      <c r="E1212" s="56" t="s">
        <v>185</v>
      </c>
      <c r="F1212" s="52" t="s">
        <v>29</v>
      </c>
      <c r="G1212" s="28">
        <v>3250</v>
      </c>
      <c r="H1212" s="29">
        <v>3890</v>
      </c>
      <c r="I1212" s="30">
        <v>1129</v>
      </c>
    </row>
    <row r="1213" spans="1:9" s="79" customFormat="1" ht="15.75" customHeight="1">
      <c r="A1213" s="87"/>
      <c r="B1213" s="2"/>
      <c r="C1213" s="2" t="s">
        <v>25</v>
      </c>
      <c r="D1213" s="1" t="s">
        <v>184</v>
      </c>
      <c r="E1213" s="56" t="s">
        <v>185</v>
      </c>
      <c r="F1213" s="52" t="s">
        <v>67</v>
      </c>
      <c r="G1213" s="28">
        <v>60</v>
      </c>
      <c r="H1213" s="29">
        <v>40</v>
      </c>
      <c r="I1213" s="30"/>
    </row>
    <row r="1214" spans="1:9" s="79" customFormat="1" ht="15.75" customHeight="1">
      <c r="A1214" s="87"/>
      <c r="B1214" s="2"/>
      <c r="C1214" s="2" t="s">
        <v>25</v>
      </c>
      <c r="D1214" s="1" t="s">
        <v>184</v>
      </c>
      <c r="E1214" s="56" t="s">
        <v>185</v>
      </c>
      <c r="F1214" s="52" t="s">
        <v>44</v>
      </c>
      <c r="G1214" s="28">
        <v>2740</v>
      </c>
      <c r="H1214" s="29">
        <v>3100</v>
      </c>
      <c r="I1214" s="30"/>
    </row>
    <row r="1215" spans="1:9" s="79" customFormat="1" ht="15.75" customHeight="1">
      <c r="A1215" s="87"/>
      <c r="B1215" s="2"/>
      <c r="C1215" s="2" t="s">
        <v>25</v>
      </c>
      <c r="D1215" s="1" t="s">
        <v>184</v>
      </c>
      <c r="E1215" s="56" t="s">
        <v>185</v>
      </c>
      <c r="F1215" s="52" t="s">
        <v>30</v>
      </c>
      <c r="G1215" s="28">
        <v>2400</v>
      </c>
      <c r="H1215" s="29">
        <v>3750</v>
      </c>
      <c r="I1215" s="30"/>
    </row>
    <row r="1216" spans="1:9" s="79" customFormat="1" ht="15.75" customHeight="1">
      <c r="A1216" s="87"/>
      <c r="B1216" s="2"/>
      <c r="C1216" s="2" t="s">
        <v>25</v>
      </c>
      <c r="D1216" s="1" t="s">
        <v>184</v>
      </c>
      <c r="E1216" s="56" t="s">
        <v>185</v>
      </c>
      <c r="F1216" s="52" t="s">
        <v>33</v>
      </c>
      <c r="G1216" s="28">
        <f>45605+242-23</f>
        <v>45824</v>
      </c>
      <c r="H1216" s="29">
        <v>67246</v>
      </c>
      <c r="I1216" s="30">
        <v>25306</v>
      </c>
    </row>
    <row r="1217" spans="1:9" s="79" customFormat="1" ht="15.75" customHeight="1">
      <c r="A1217" s="87"/>
      <c r="B1217" s="2"/>
      <c r="C1217" s="2" t="s">
        <v>25</v>
      </c>
      <c r="D1217" s="1" t="s">
        <v>184</v>
      </c>
      <c r="E1217" s="56" t="s">
        <v>185</v>
      </c>
      <c r="F1217" s="52" t="s">
        <v>34</v>
      </c>
      <c r="G1217" s="28">
        <v>3562</v>
      </c>
      <c r="H1217" s="29">
        <v>4000</v>
      </c>
      <c r="I1217" s="30">
        <v>2</v>
      </c>
    </row>
    <row r="1218" spans="1:9" s="79" customFormat="1" ht="15.75" customHeight="1">
      <c r="A1218" s="87"/>
      <c r="B1218" s="2"/>
      <c r="C1218" s="2" t="s">
        <v>25</v>
      </c>
      <c r="D1218" s="1" t="s">
        <v>184</v>
      </c>
      <c r="E1218" s="56" t="s">
        <v>185</v>
      </c>
      <c r="F1218" s="52" t="s">
        <v>68</v>
      </c>
      <c r="G1218" s="28">
        <v>2010</v>
      </c>
      <c r="H1218" s="29">
        <v>2400</v>
      </c>
      <c r="I1218" s="30">
        <v>36</v>
      </c>
    </row>
    <row r="1219" spans="1:9" s="79" customFormat="1" ht="15.75" customHeight="1">
      <c r="A1219" s="87"/>
      <c r="B1219" s="2"/>
      <c r="C1219" s="2" t="s">
        <v>25</v>
      </c>
      <c r="D1219" s="1" t="s">
        <v>184</v>
      </c>
      <c r="E1219" s="56" t="s">
        <v>185</v>
      </c>
      <c r="F1219" s="52" t="s">
        <v>36</v>
      </c>
      <c r="G1219" s="28">
        <v>4600</v>
      </c>
      <c r="H1219" s="29">
        <v>3200</v>
      </c>
      <c r="I1219" s="30">
        <v>230</v>
      </c>
    </row>
    <row r="1220" spans="1:9" s="79" customFormat="1" ht="15.75" customHeight="1">
      <c r="A1220" s="87"/>
      <c r="B1220" s="2"/>
      <c r="C1220" s="2" t="s">
        <v>25</v>
      </c>
      <c r="D1220" s="1" t="s">
        <v>184</v>
      </c>
      <c r="E1220" s="56" t="s">
        <v>185</v>
      </c>
      <c r="F1220" s="52" t="s">
        <v>69</v>
      </c>
      <c r="G1220" s="28">
        <v>3140</v>
      </c>
      <c r="H1220" s="29">
        <v>2200</v>
      </c>
      <c r="I1220" s="30"/>
    </row>
    <row r="1221" spans="1:9" s="3" customFormat="1" ht="33.75" customHeight="1">
      <c r="A1221" s="87">
        <v>1</v>
      </c>
      <c r="B1221" s="2"/>
      <c r="C1221" s="2"/>
      <c r="D1221" s="1" t="s">
        <v>186</v>
      </c>
      <c r="E1221" s="3" t="s">
        <v>187</v>
      </c>
      <c r="F1221" s="14" t="s">
        <v>186</v>
      </c>
      <c r="G1221" s="15">
        <f t="shared" ref="G1221:I1221" si="173">G1222+G1231</f>
        <v>127952</v>
      </c>
      <c r="H1221" s="16">
        <f t="shared" si="173"/>
        <v>115113</v>
      </c>
      <c r="I1221" s="17">
        <f t="shared" si="173"/>
        <v>32377</v>
      </c>
    </row>
    <row r="1222" spans="1:9" s="106" customFormat="1" ht="17.100000000000001" customHeight="1">
      <c r="A1222" s="87">
        <v>2</v>
      </c>
      <c r="B1222" s="1"/>
      <c r="C1222" s="2" t="s">
        <v>7</v>
      </c>
      <c r="D1222" s="1" t="s">
        <v>186</v>
      </c>
      <c r="E1222" s="3" t="s">
        <v>187</v>
      </c>
      <c r="F1222" s="19" t="s">
        <v>8</v>
      </c>
      <c r="G1222" s="20">
        <f>G1223+G1224+G1227+G1228</f>
        <v>39063</v>
      </c>
      <c r="H1222" s="21">
        <f t="shared" ref="H1222:I1222" si="174">H1223+H1224+H1227+H1228</f>
        <v>0</v>
      </c>
      <c r="I1222" s="22">
        <f t="shared" si="174"/>
        <v>0</v>
      </c>
    </row>
    <row r="1223" spans="1:9" s="106" customFormat="1" ht="17.100000000000001" customHeight="1">
      <c r="A1223" s="87"/>
      <c r="B1223" s="1"/>
      <c r="C1223" s="2" t="s">
        <v>7</v>
      </c>
      <c r="D1223" s="1" t="s">
        <v>186</v>
      </c>
      <c r="E1223" s="3" t="s">
        <v>187</v>
      </c>
      <c r="F1223" s="24" t="s">
        <v>9</v>
      </c>
      <c r="G1223" s="97">
        <v>7414</v>
      </c>
      <c r="H1223" s="29"/>
      <c r="I1223" s="30"/>
    </row>
    <row r="1224" spans="1:9" s="109" customFormat="1" ht="15.75" customHeight="1">
      <c r="A1224" s="87">
        <v>3</v>
      </c>
      <c r="B1224" s="1" t="s">
        <v>10</v>
      </c>
      <c r="C1224" s="2" t="s">
        <v>7</v>
      </c>
      <c r="D1224" s="1" t="s">
        <v>186</v>
      </c>
      <c r="E1224" s="3" t="s">
        <v>187</v>
      </c>
      <c r="F1224" s="24" t="s">
        <v>11</v>
      </c>
      <c r="G1224" s="40">
        <f>SUM(G1225:G1226)</f>
        <v>23539</v>
      </c>
      <c r="H1224" s="63"/>
      <c r="I1224" s="64"/>
    </row>
    <row r="1225" spans="1:9" s="109" customFormat="1" ht="15.75" customHeight="1">
      <c r="A1225" s="87"/>
      <c r="B1225" s="1" t="s">
        <v>10</v>
      </c>
      <c r="C1225" s="2" t="s">
        <v>7</v>
      </c>
      <c r="D1225" s="1" t="s">
        <v>186</v>
      </c>
      <c r="E1225" s="3" t="s">
        <v>187</v>
      </c>
      <c r="F1225" s="35" t="s">
        <v>12</v>
      </c>
      <c r="G1225" s="36">
        <v>23456</v>
      </c>
      <c r="H1225" s="37"/>
      <c r="I1225" s="38"/>
    </row>
    <row r="1226" spans="1:9" s="109" customFormat="1" ht="15.75" customHeight="1">
      <c r="A1226" s="87"/>
      <c r="B1226" s="1" t="s">
        <v>10</v>
      </c>
      <c r="C1226" s="2" t="s">
        <v>7</v>
      </c>
      <c r="D1226" s="1" t="s">
        <v>186</v>
      </c>
      <c r="E1226" s="3" t="s">
        <v>187</v>
      </c>
      <c r="F1226" s="35" t="s">
        <v>13</v>
      </c>
      <c r="G1226" s="36">
        <v>83</v>
      </c>
      <c r="H1226" s="37"/>
      <c r="I1226" s="38"/>
    </row>
    <row r="1227" spans="1:9" s="109" customFormat="1" ht="15.75" customHeight="1">
      <c r="A1227" s="87"/>
      <c r="B1227" s="1"/>
      <c r="C1227" s="2" t="s">
        <v>7</v>
      </c>
      <c r="D1227" s="1" t="s">
        <v>186</v>
      </c>
      <c r="E1227" s="3" t="s">
        <v>187</v>
      </c>
      <c r="F1227" s="39" t="s">
        <v>14</v>
      </c>
      <c r="G1227" s="65">
        <v>1968</v>
      </c>
      <c r="H1227" s="66"/>
      <c r="I1227" s="67"/>
    </row>
    <row r="1228" spans="1:9" s="109" customFormat="1" ht="15.75" customHeight="1">
      <c r="A1228" s="87">
        <v>3</v>
      </c>
      <c r="B1228" s="1" t="s">
        <v>15</v>
      </c>
      <c r="C1228" s="2" t="s">
        <v>7</v>
      </c>
      <c r="D1228" s="1" t="s">
        <v>186</v>
      </c>
      <c r="E1228" s="3" t="s">
        <v>187</v>
      </c>
      <c r="F1228" s="39" t="s">
        <v>16</v>
      </c>
      <c r="G1228" s="40">
        <f>SUM(G1229:G1230)</f>
        <v>6142</v>
      </c>
      <c r="H1228" s="63"/>
      <c r="I1228" s="64"/>
    </row>
    <row r="1229" spans="1:9" s="109" customFormat="1" ht="15.75" customHeight="1">
      <c r="A1229" s="87"/>
      <c r="B1229" s="1" t="s">
        <v>15</v>
      </c>
      <c r="C1229" s="2" t="s">
        <v>7</v>
      </c>
      <c r="D1229" s="1" t="s">
        <v>186</v>
      </c>
      <c r="E1229" s="3" t="s">
        <v>187</v>
      </c>
      <c r="F1229" s="35" t="s">
        <v>12</v>
      </c>
      <c r="G1229" s="28">
        <v>6092</v>
      </c>
      <c r="H1229" s="29"/>
      <c r="I1229" s="30"/>
    </row>
    <row r="1230" spans="1:9" s="109" customFormat="1" ht="15.75" customHeight="1">
      <c r="A1230" s="87"/>
      <c r="B1230" s="1" t="s">
        <v>15</v>
      </c>
      <c r="C1230" s="2" t="s">
        <v>7</v>
      </c>
      <c r="D1230" s="1" t="s">
        <v>186</v>
      </c>
      <c r="E1230" s="3" t="s">
        <v>187</v>
      </c>
      <c r="F1230" s="35" t="s">
        <v>13</v>
      </c>
      <c r="G1230" s="42">
        <v>50</v>
      </c>
      <c r="H1230" s="110"/>
      <c r="I1230" s="111"/>
    </row>
    <row r="1231" spans="1:9" s="106" customFormat="1" ht="17.100000000000001" customHeight="1">
      <c r="A1231" s="87">
        <v>2</v>
      </c>
      <c r="B1231" s="2"/>
      <c r="C1231" s="2" t="s">
        <v>25</v>
      </c>
      <c r="D1231" s="1" t="s">
        <v>186</v>
      </c>
      <c r="E1231" s="56" t="s">
        <v>187</v>
      </c>
      <c r="F1231" s="19" t="s">
        <v>26</v>
      </c>
      <c r="G1231" s="31">
        <f t="shared" ref="G1231:I1231" si="175">SUM(G1232:G1248)</f>
        <v>88889</v>
      </c>
      <c r="H1231" s="32">
        <f t="shared" si="175"/>
        <v>115113</v>
      </c>
      <c r="I1231" s="32">
        <f t="shared" si="175"/>
        <v>32377</v>
      </c>
    </row>
    <row r="1232" spans="1:9" s="106" customFormat="1" ht="17.100000000000001" customHeight="1">
      <c r="A1232" s="87"/>
      <c r="B1232" s="2"/>
      <c r="C1232" s="2" t="s">
        <v>25</v>
      </c>
      <c r="D1232" s="1" t="s">
        <v>186</v>
      </c>
      <c r="E1232" s="53" t="s">
        <v>187</v>
      </c>
      <c r="F1232" s="52" t="s">
        <v>154</v>
      </c>
      <c r="G1232" s="28">
        <v>346</v>
      </c>
      <c r="H1232" s="29">
        <v>72</v>
      </c>
      <c r="I1232" s="30"/>
    </row>
    <row r="1233" spans="1:9" s="79" customFormat="1" ht="15.75" customHeight="1">
      <c r="A1233" s="87"/>
      <c r="B1233" s="2"/>
      <c r="C1233" s="2" t="s">
        <v>25</v>
      </c>
      <c r="D1233" s="1" t="s">
        <v>186</v>
      </c>
      <c r="E1233" s="56" t="s">
        <v>187</v>
      </c>
      <c r="F1233" s="52" t="s">
        <v>43</v>
      </c>
      <c r="G1233" s="28">
        <v>522</v>
      </c>
      <c r="H1233" s="29">
        <v>567</v>
      </c>
      <c r="I1233" s="30">
        <v>157</v>
      </c>
    </row>
    <row r="1234" spans="1:9" s="79" customFormat="1" ht="15.75" customHeight="1">
      <c r="A1234" s="87"/>
      <c r="B1234" s="2"/>
      <c r="C1234" s="2" t="s">
        <v>25</v>
      </c>
      <c r="D1234" s="1" t="s">
        <v>186</v>
      </c>
      <c r="E1234" s="56" t="s">
        <v>187</v>
      </c>
      <c r="F1234" s="52" t="s">
        <v>50</v>
      </c>
      <c r="G1234" s="28">
        <v>101</v>
      </c>
      <c r="H1234" s="29">
        <v>21</v>
      </c>
      <c r="I1234" s="30"/>
    </row>
    <row r="1235" spans="1:9" s="79" customFormat="1" ht="15.75" customHeight="1">
      <c r="A1235" s="87"/>
      <c r="B1235" s="2"/>
      <c r="C1235" s="2" t="s">
        <v>25</v>
      </c>
      <c r="D1235" s="1" t="s">
        <v>186</v>
      </c>
      <c r="E1235" s="56" t="s">
        <v>187</v>
      </c>
      <c r="F1235" s="52" t="s">
        <v>115</v>
      </c>
      <c r="G1235" s="28">
        <v>3631</v>
      </c>
      <c r="H1235" s="29">
        <v>2893</v>
      </c>
      <c r="I1235" s="30">
        <v>103</v>
      </c>
    </row>
    <row r="1236" spans="1:9" s="79" customFormat="1" ht="15.75" customHeight="1">
      <c r="A1236" s="87"/>
      <c r="B1236" s="2"/>
      <c r="C1236" s="2" t="s">
        <v>25</v>
      </c>
      <c r="D1236" s="1" t="s">
        <v>186</v>
      </c>
      <c r="E1236" s="56" t="s">
        <v>187</v>
      </c>
      <c r="F1236" s="52" t="s">
        <v>27</v>
      </c>
      <c r="G1236" s="28">
        <v>6014</v>
      </c>
      <c r="H1236" s="29">
        <v>4758</v>
      </c>
      <c r="I1236" s="30">
        <v>199</v>
      </c>
    </row>
    <row r="1237" spans="1:9" s="79" customFormat="1" ht="15.75" customHeight="1">
      <c r="A1237" s="87"/>
      <c r="B1237" s="2"/>
      <c r="C1237" s="2" t="s">
        <v>25</v>
      </c>
      <c r="D1237" s="1" t="s">
        <v>186</v>
      </c>
      <c r="E1237" s="56" t="s">
        <v>187</v>
      </c>
      <c r="F1237" s="52" t="s">
        <v>142</v>
      </c>
      <c r="G1237" s="28">
        <v>227</v>
      </c>
      <c r="H1237" s="29"/>
      <c r="I1237" s="30"/>
    </row>
    <row r="1238" spans="1:9" s="79" customFormat="1" ht="18" customHeight="1">
      <c r="A1238" s="87"/>
      <c r="B1238" s="2"/>
      <c r="C1238" s="2" t="s">
        <v>25</v>
      </c>
      <c r="D1238" s="1" t="s">
        <v>186</v>
      </c>
      <c r="E1238" s="56" t="s">
        <v>187</v>
      </c>
      <c r="F1238" s="52" t="s">
        <v>29</v>
      </c>
      <c r="G1238" s="28">
        <v>8842</v>
      </c>
      <c r="H1238" s="29">
        <v>19850</v>
      </c>
      <c r="I1238" s="30">
        <v>6863</v>
      </c>
    </row>
    <row r="1239" spans="1:9" s="79" customFormat="1" ht="18" customHeight="1">
      <c r="A1239" s="87"/>
      <c r="B1239" s="2"/>
      <c r="C1239" s="2" t="s">
        <v>25</v>
      </c>
      <c r="D1239" s="1" t="s">
        <v>186</v>
      </c>
      <c r="E1239" s="56" t="s">
        <v>187</v>
      </c>
      <c r="F1239" s="52" t="s">
        <v>127</v>
      </c>
      <c r="G1239" s="28">
        <v>627</v>
      </c>
      <c r="H1239" s="29">
        <v>2612</v>
      </c>
      <c r="I1239" s="30"/>
    </row>
    <row r="1240" spans="1:9" s="79" customFormat="1" ht="15.75" customHeight="1">
      <c r="A1240" s="87"/>
      <c r="B1240" s="2"/>
      <c r="C1240" s="2" t="s">
        <v>25</v>
      </c>
      <c r="D1240" s="1" t="s">
        <v>186</v>
      </c>
      <c r="E1240" s="56" t="s">
        <v>187</v>
      </c>
      <c r="F1240" s="52" t="s">
        <v>44</v>
      </c>
      <c r="G1240" s="28">
        <v>3059</v>
      </c>
      <c r="H1240" s="29">
        <v>2762</v>
      </c>
      <c r="I1240" s="30">
        <v>182</v>
      </c>
    </row>
    <row r="1241" spans="1:9" s="79" customFormat="1" ht="15.75" customHeight="1">
      <c r="A1241" s="87"/>
      <c r="B1241" s="2"/>
      <c r="C1241" s="2" t="s">
        <v>25</v>
      </c>
      <c r="D1241" s="1" t="s">
        <v>186</v>
      </c>
      <c r="E1241" s="56" t="s">
        <v>187</v>
      </c>
      <c r="F1241" s="52" t="s">
        <v>30</v>
      </c>
      <c r="G1241" s="28">
        <v>4423</v>
      </c>
      <c r="H1241" s="29">
        <v>2144</v>
      </c>
      <c r="I1241" s="30">
        <v>786</v>
      </c>
    </row>
    <row r="1242" spans="1:9" s="79" customFormat="1" ht="15.75" customHeight="1">
      <c r="A1242" s="87"/>
      <c r="B1242" s="2"/>
      <c r="C1242" s="2" t="s">
        <v>25</v>
      </c>
      <c r="D1242" s="1" t="s">
        <v>186</v>
      </c>
      <c r="E1242" s="56" t="s">
        <v>187</v>
      </c>
      <c r="F1242" s="52" t="s">
        <v>151</v>
      </c>
      <c r="G1242" s="28">
        <v>210</v>
      </c>
      <c r="H1242" s="29">
        <v>26</v>
      </c>
      <c r="I1242" s="30">
        <v>3</v>
      </c>
    </row>
    <row r="1243" spans="1:9" s="79" customFormat="1" ht="15.75" customHeight="1">
      <c r="A1243" s="87"/>
      <c r="B1243" s="2"/>
      <c r="C1243" s="2" t="s">
        <v>25</v>
      </c>
      <c r="D1243" s="1" t="s">
        <v>186</v>
      </c>
      <c r="E1243" s="56" t="s">
        <v>187</v>
      </c>
      <c r="F1243" s="52" t="s">
        <v>144</v>
      </c>
      <c r="G1243" s="28">
        <v>225</v>
      </c>
      <c r="H1243" s="29">
        <v>288</v>
      </c>
      <c r="I1243" s="30">
        <v>9</v>
      </c>
    </row>
    <row r="1244" spans="1:9" s="79" customFormat="1" ht="16.5" customHeight="1">
      <c r="A1244" s="87"/>
      <c r="B1244" s="2"/>
      <c r="C1244" s="2" t="s">
        <v>25</v>
      </c>
      <c r="D1244" s="1" t="s">
        <v>186</v>
      </c>
      <c r="E1244" s="56" t="s">
        <v>187</v>
      </c>
      <c r="F1244" s="52" t="s">
        <v>33</v>
      </c>
      <c r="G1244" s="28">
        <f>44965+293-27</f>
        <v>45231</v>
      </c>
      <c r="H1244" s="29">
        <v>57336</v>
      </c>
      <c r="I1244" s="30">
        <v>22162</v>
      </c>
    </row>
    <row r="1245" spans="1:9" s="79" customFormat="1" ht="15.75" customHeight="1">
      <c r="A1245" s="87"/>
      <c r="B1245" s="2"/>
      <c r="C1245" s="2" t="s">
        <v>25</v>
      </c>
      <c r="D1245" s="1" t="s">
        <v>186</v>
      </c>
      <c r="E1245" s="56" t="s">
        <v>187</v>
      </c>
      <c r="F1245" s="52" t="s">
        <v>34</v>
      </c>
      <c r="G1245" s="28">
        <v>2929</v>
      </c>
      <c r="H1245" s="29">
        <v>6937</v>
      </c>
      <c r="I1245" s="30">
        <v>657</v>
      </c>
    </row>
    <row r="1246" spans="1:9" s="79" customFormat="1" ht="15.75" customHeight="1">
      <c r="A1246" s="87"/>
      <c r="B1246" s="2"/>
      <c r="C1246" s="2" t="s">
        <v>25</v>
      </c>
      <c r="D1246" s="1" t="s">
        <v>186</v>
      </c>
      <c r="E1246" s="56" t="s">
        <v>187</v>
      </c>
      <c r="F1246" s="52" t="s">
        <v>68</v>
      </c>
      <c r="G1246" s="28">
        <v>3812</v>
      </c>
      <c r="H1246" s="29">
        <v>5302</v>
      </c>
      <c r="I1246" s="30">
        <v>535</v>
      </c>
    </row>
    <row r="1247" spans="1:9" s="79" customFormat="1" ht="15.75" customHeight="1">
      <c r="A1247" s="87"/>
      <c r="B1247" s="2"/>
      <c r="C1247" s="2" t="s">
        <v>25</v>
      </c>
      <c r="D1247" s="1" t="s">
        <v>186</v>
      </c>
      <c r="E1247" s="56" t="s">
        <v>187</v>
      </c>
      <c r="F1247" s="52" t="s">
        <v>36</v>
      </c>
      <c r="G1247" s="28">
        <v>4643</v>
      </c>
      <c r="H1247" s="29">
        <v>5679</v>
      </c>
      <c r="I1247" s="30">
        <v>613</v>
      </c>
    </row>
    <row r="1248" spans="1:9" s="79" customFormat="1" ht="15.75" customHeight="1">
      <c r="A1248" s="87"/>
      <c r="B1248" s="2"/>
      <c r="C1248" s="2" t="s">
        <v>25</v>
      </c>
      <c r="D1248" s="1" t="s">
        <v>186</v>
      </c>
      <c r="E1248" s="56" t="s">
        <v>187</v>
      </c>
      <c r="F1248" s="52" t="s">
        <v>69</v>
      </c>
      <c r="G1248" s="28">
        <v>4047</v>
      </c>
      <c r="H1248" s="29">
        <v>3866</v>
      </c>
      <c r="I1248" s="30">
        <v>108</v>
      </c>
    </row>
    <row r="1249" spans="1:9" s="3" customFormat="1" ht="38.25" customHeight="1">
      <c r="A1249" s="87">
        <v>1</v>
      </c>
      <c r="B1249" s="2"/>
      <c r="C1249" s="2"/>
      <c r="D1249" s="1" t="s">
        <v>188</v>
      </c>
      <c r="E1249" s="3" t="s">
        <v>189</v>
      </c>
      <c r="F1249" s="14" t="s">
        <v>190</v>
      </c>
      <c r="G1249" s="142">
        <f t="shared" ref="G1249:I1249" si="176">G1274+G1252+G1255+G1261+G1277+G1250</f>
        <v>119749</v>
      </c>
      <c r="H1249" s="143">
        <f t="shared" si="176"/>
        <v>99444</v>
      </c>
      <c r="I1249" s="144">
        <f t="shared" si="176"/>
        <v>27336</v>
      </c>
    </row>
    <row r="1250" spans="1:9" s="3" customFormat="1" ht="22.5" customHeight="1">
      <c r="A1250" s="87">
        <v>2</v>
      </c>
      <c r="B1250" s="2"/>
      <c r="C1250" s="2" t="s">
        <v>126</v>
      </c>
      <c r="D1250" s="1" t="s">
        <v>188</v>
      </c>
      <c r="E1250" s="3" t="s">
        <v>189</v>
      </c>
      <c r="F1250" s="117" t="s">
        <v>126</v>
      </c>
      <c r="G1250" s="15">
        <f t="shared" ref="G1250:I1250" si="177">G1251</f>
        <v>1000</v>
      </c>
      <c r="H1250" s="16">
        <f t="shared" si="177"/>
        <v>300</v>
      </c>
      <c r="I1250" s="17">
        <f t="shared" si="177"/>
        <v>0</v>
      </c>
    </row>
    <row r="1251" spans="1:9" s="79" customFormat="1" ht="15.75" customHeight="1">
      <c r="A1251" s="87"/>
      <c r="B1251" s="2"/>
      <c r="C1251" s="2" t="s">
        <v>126</v>
      </c>
      <c r="D1251" s="1" t="s">
        <v>188</v>
      </c>
      <c r="E1251" s="3" t="s">
        <v>189</v>
      </c>
      <c r="F1251" s="52" t="s">
        <v>191</v>
      </c>
      <c r="G1251" s="28">
        <v>1000</v>
      </c>
      <c r="H1251" s="28">
        <v>300</v>
      </c>
      <c r="I1251" s="30"/>
    </row>
    <row r="1252" spans="1:9" s="106" customFormat="1" ht="17.100000000000001" customHeight="1">
      <c r="A1252" s="87">
        <v>2</v>
      </c>
      <c r="B1252" s="2"/>
      <c r="C1252" s="2" t="s">
        <v>128</v>
      </c>
      <c r="D1252" s="1" t="s">
        <v>188</v>
      </c>
      <c r="E1252" s="3" t="s">
        <v>189</v>
      </c>
      <c r="F1252" s="117" t="s">
        <v>129</v>
      </c>
      <c r="G1252" s="31">
        <f t="shared" ref="G1252:I1252" si="178">SUM(G1253:G1254)</f>
        <v>1080</v>
      </c>
      <c r="H1252" s="32">
        <f t="shared" si="178"/>
        <v>700</v>
      </c>
      <c r="I1252" s="33">
        <f t="shared" si="178"/>
        <v>0</v>
      </c>
    </row>
    <row r="1253" spans="1:9" s="79" customFormat="1" ht="15.75" customHeight="1">
      <c r="A1253" s="87"/>
      <c r="B1253" s="2"/>
      <c r="C1253" s="2" t="s">
        <v>128</v>
      </c>
      <c r="D1253" s="1" t="s">
        <v>188</v>
      </c>
      <c r="E1253" s="3" t="s">
        <v>189</v>
      </c>
      <c r="F1253" s="52" t="s">
        <v>132</v>
      </c>
      <c r="G1253" s="28">
        <v>900</v>
      </c>
      <c r="H1253" s="29">
        <v>650</v>
      </c>
      <c r="I1253" s="30"/>
    </row>
    <row r="1254" spans="1:9" s="79" customFormat="1" ht="15.75" customHeight="1">
      <c r="A1254" s="87"/>
      <c r="B1254" s="2"/>
      <c r="C1254" s="2" t="s">
        <v>128</v>
      </c>
      <c r="D1254" s="1" t="s">
        <v>188</v>
      </c>
      <c r="E1254" s="3" t="s">
        <v>189</v>
      </c>
      <c r="F1254" s="52" t="s">
        <v>192</v>
      </c>
      <c r="G1254" s="28">
        <v>180</v>
      </c>
      <c r="H1254" s="29">
        <v>50</v>
      </c>
      <c r="I1254" s="30"/>
    </row>
    <row r="1255" spans="1:9" s="145" customFormat="1" ht="15.75" customHeight="1">
      <c r="A1255" s="87">
        <v>2</v>
      </c>
      <c r="B1255" s="2"/>
      <c r="C1255" s="2" t="s">
        <v>120</v>
      </c>
      <c r="D1255" s="1" t="s">
        <v>188</v>
      </c>
      <c r="E1255" s="3" t="s">
        <v>189</v>
      </c>
      <c r="F1255" s="19" t="s">
        <v>193</v>
      </c>
      <c r="G1255" s="93">
        <f t="shared" ref="G1255:I1255" si="179">SUM(G1256:G1260)</f>
        <v>2930</v>
      </c>
      <c r="H1255" s="94">
        <f t="shared" si="179"/>
        <v>1000</v>
      </c>
      <c r="I1255" s="95">
        <f t="shared" si="179"/>
        <v>0</v>
      </c>
    </row>
    <row r="1256" spans="1:9" s="79" customFormat="1" ht="15.75" customHeight="1">
      <c r="A1256" s="87"/>
      <c r="B1256" s="2"/>
      <c r="C1256" s="2" t="s">
        <v>120</v>
      </c>
      <c r="D1256" s="1" t="s">
        <v>188</v>
      </c>
      <c r="E1256" s="3" t="s">
        <v>189</v>
      </c>
      <c r="F1256" s="52" t="s">
        <v>115</v>
      </c>
      <c r="G1256" s="28">
        <v>32</v>
      </c>
      <c r="H1256" s="29"/>
      <c r="I1256" s="30"/>
    </row>
    <row r="1257" spans="1:9" s="79" customFormat="1" ht="15.75" customHeight="1">
      <c r="A1257" s="87"/>
      <c r="B1257" s="2"/>
      <c r="C1257" s="2" t="s">
        <v>120</v>
      </c>
      <c r="D1257" s="1" t="s">
        <v>188</v>
      </c>
      <c r="E1257" s="3" t="s">
        <v>189</v>
      </c>
      <c r="F1257" s="52" t="s">
        <v>27</v>
      </c>
      <c r="G1257" s="28">
        <v>63</v>
      </c>
      <c r="H1257" s="29"/>
      <c r="I1257" s="30"/>
    </row>
    <row r="1258" spans="1:9" s="79" customFormat="1" ht="15.75" customHeight="1">
      <c r="A1258" s="87"/>
      <c r="B1258" s="2"/>
      <c r="C1258" s="2" t="s">
        <v>120</v>
      </c>
      <c r="D1258" s="1" t="s">
        <v>188</v>
      </c>
      <c r="E1258" s="3" t="s">
        <v>189</v>
      </c>
      <c r="F1258" s="52" t="s">
        <v>30</v>
      </c>
      <c r="G1258" s="28">
        <v>400</v>
      </c>
      <c r="H1258" s="29"/>
      <c r="I1258" s="30"/>
    </row>
    <row r="1259" spans="1:9" s="79" customFormat="1" ht="15.75" customHeight="1">
      <c r="A1259" s="87"/>
      <c r="B1259" s="2"/>
      <c r="C1259" s="2" t="s">
        <v>120</v>
      </c>
      <c r="D1259" s="1" t="s">
        <v>188</v>
      </c>
      <c r="E1259" s="3" t="s">
        <v>189</v>
      </c>
      <c r="F1259" s="52" t="s">
        <v>36</v>
      </c>
      <c r="G1259" s="28">
        <v>10</v>
      </c>
      <c r="H1259" s="29"/>
      <c r="I1259" s="30"/>
    </row>
    <row r="1260" spans="1:9" s="79" customFormat="1" ht="15.75" customHeight="1">
      <c r="A1260" s="87"/>
      <c r="B1260" s="2"/>
      <c r="C1260" s="2" t="s">
        <v>120</v>
      </c>
      <c r="D1260" s="1" t="s">
        <v>188</v>
      </c>
      <c r="E1260" s="3" t="s">
        <v>189</v>
      </c>
      <c r="F1260" s="52" t="s">
        <v>69</v>
      </c>
      <c r="G1260" s="28">
        <v>2425</v>
      </c>
      <c r="H1260" s="29">
        <v>1000</v>
      </c>
      <c r="I1260" s="30"/>
    </row>
    <row r="1261" spans="1:9" s="106" customFormat="1" ht="17.100000000000001" customHeight="1">
      <c r="A1261" s="87">
        <v>2</v>
      </c>
      <c r="B1261" s="1"/>
      <c r="C1261" s="2" t="s">
        <v>7</v>
      </c>
      <c r="D1261" s="1" t="s">
        <v>188</v>
      </c>
      <c r="E1261" s="3" t="s">
        <v>189</v>
      </c>
      <c r="F1261" s="19" t="s">
        <v>8</v>
      </c>
      <c r="G1261" s="20">
        <f>G1262+G1263+G1266+G1267+G1271+G1272+G1273</f>
        <v>39116</v>
      </c>
      <c r="H1261" s="21">
        <f t="shared" ref="H1261:I1261" si="180">H1262+H1263+H1266+H1267+H1271+H1272+H1273</f>
        <v>0</v>
      </c>
      <c r="I1261" s="22">
        <f t="shared" si="180"/>
        <v>0</v>
      </c>
    </row>
    <row r="1262" spans="1:9" s="106" customFormat="1" ht="17.100000000000001" customHeight="1">
      <c r="A1262" s="87"/>
      <c r="B1262" s="1"/>
      <c r="C1262" s="2" t="s">
        <v>7</v>
      </c>
      <c r="D1262" s="1" t="s">
        <v>188</v>
      </c>
      <c r="E1262" s="3" t="s">
        <v>189</v>
      </c>
      <c r="F1262" s="24" t="s">
        <v>9</v>
      </c>
      <c r="G1262" s="97">
        <v>5161</v>
      </c>
      <c r="H1262" s="98"/>
      <c r="I1262" s="146"/>
    </row>
    <row r="1263" spans="1:9" s="109" customFormat="1" ht="15.75" customHeight="1">
      <c r="A1263" s="87">
        <v>3</v>
      </c>
      <c r="B1263" s="1" t="s">
        <v>10</v>
      </c>
      <c r="C1263" s="2" t="s">
        <v>7</v>
      </c>
      <c r="D1263" s="1" t="s">
        <v>188</v>
      </c>
      <c r="E1263" s="3" t="s">
        <v>189</v>
      </c>
      <c r="F1263" s="24" t="s">
        <v>11</v>
      </c>
      <c r="G1263" s="40">
        <f>G1264+G1265</f>
        <v>15448</v>
      </c>
      <c r="H1263" s="63"/>
      <c r="I1263" s="64"/>
    </row>
    <row r="1264" spans="1:9" s="109" customFormat="1" ht="15.75" customHeight="1">
      <c r="A1264" s="87"/>
      <c r="B1264" s="1" t="s">
        <v>10</v>
      </c>
      <c r="C1264" s="2" t="s">
        <v>7</v>
      </c>
      <c r="D1264" s="1" t="s">
        <v>188</v>
      </c>
      <c r="E1264" s="3" t="s">
        <v>189</v>
      </c>
      <c r="F1264" s="35" t="s">
        <v>12</v>
      </c>
      <c r="G1264" s="36">
        <v>15198</v>
      </c>
      <c r="H1264" s="37"/>
      <c r="I1264" s="38"/>
    </row>
    <row r="1265" spans="1:9" s="109" customFormat="1" ht="15.75" customHeight="1">
      <c r="A1265" s="87"/>
      <c r="B1265" s="1" t="s">
        <v>10</v>
      </c>
      <c r="C1265" s="2" t="s">
        <v>7</v>
      </c>
      <c r="D1265" s="1" t="s">
        <v>188</v>
      </c>
      <c r="E1265" s="3" t="s">
        <v>189</v>
      </c>
      <c r="F1265" s="35" t="s">
        <v>13</v>
      </c>
      <c r="G1265" s="25">
        <v>250</v>
      </c>
      <c r="H1265" s="147"/>
      <c r="I1265" s="99"/>
    </row>
    <row r="1266" spans="1:9" s="109" customFormat="1" ht="15.75" customHeight="1">
      <c r="A1266" s="87"/>
      <c r="B1266" s="1"/>
      <c r="C1266" s="2" t="s">
        <v>7</v>
      </c>
      <c r="D1266" s="1" t="s">
        <v>188</v>
      </c>
      <c r="E1266" s="3" t="s">
        <v>189</v>
      </c>
      <c r="F1266" s="39" t="s">
        <v>14</v>
      </c>
      <c r="G1266" s="20">
        <v>1662</v>
      </c>
      <c r="H1266" s="32"/>
      <c r="I1266" s="33"/>
    </row>
    <row r="1267" spans="1:9" s="109" customFormat="1" ht="15.75" customHeight="1">
      <c r="A1267" s="87">
        <v>3</v>
      </c>
      <c r="B1267" s="1" t="s">
        <v>15</v>
      </c>
      <c r="C1267" s="2" t="s">
        <v>7</v>
      </c>
      <c r="D1267" s="1" t="s">
        <v>188</v>
      </c>
      <c r="E1267" s="3" t="s">
        <v>189</v>
      </c>
      <c r="F1267" s="39" t="s">
        <v>16</v>
      </c>
      <c r="G1267" s="40">
        <f>SUM(G1268:G1270)</f>
        <v>4355</v>
      </c>
      <c r="H1267" s="63"/>
      <c r="I1267" s="64"/>
    </row>
    <row r="1268" spans="1:9" s="109" customFormat="1" ht="15.75" customHeight="1">
      <c r="A1268" s="87"/>
      <c r="B1268" s="1" t="s">
        <v>15</v>
      </c>
      <c r="C1268" s="2" t="s">
        <v>7</v>
      </c>
      <c r="D1268" s="1" t="s">
        <v>188</v>
      </c>
      <c r="E1268" s="3" t="s">
        <v>189</v>
      </c>
      <c r="F1268" s="35" t="s">
        <v>12</v>
      </c>
      <c r="G1268" s="28">
        <v>3731</v>
      </c>
      <c r="H1268" s="68"/>
      <c r="I1268" s="69"/>
    </row>
    <row r="1269" spans="1:9" s="109" customFormat="1" ht="15.75" customHeight="1">
      <c r="A1269" s="87"/>
      <c r="B1269" s="1" t="s">
        <v>15</v>
      </c>
      <c r="C1269" s="2" t="s">
        <v>7</v>
      </c>
      <c r="D1269" s="1" t="s">
        <v>188</v>
      </c>
      <c r="E1269" s="3" t="s">
        <v>189</v>
      </c>
      <c r="F1269" s="35" t="s">
        <v>13</v>
      </c>
      <c r="G1269" s="70">
        <v>80</v>
      </c>
      <c r="H1269" s="68"/>
      <c r="I1269" s="69"/>
    </row>
    <row r="1270" spans="1:9" s="109" customFormat="1" ht="26.25" customHeight="1">
      <c r="A1270" s="87"/>
      <c r="B1270" s="1" t="s">
        <v>15</v>
      </c>
      <c r="C1270" s="2" t="s">
        <v>7</v>
      </c>
      <c r="D1270" s="1" t="s">
        <v>188</v>
      </c>
      <c r="E1270" s="3" t="s">
        <v>189</v>
      </c>
      <c r="F1270" s="43" t="s">
        <v>17</v>
      </c>
      <c r="G1270" s="42">
        <v>544</v>
      </c>
      <c r="H1270" s="110"/>
      <c r="I1270" s="111"/>
    </row>
    <row r="1271" spans="1:9" s="109" customFormat="1" ht="29.25" customHeight="1">
      <c r="A1271" s="87"/>
      <c r="B1271" s="1"/>
      <c r="C1271" s="2" t="s">
        <v>7</v>
      </c>
      <c r="D1271" s="1" t="s">
        <v>188</v>
      </c>
      <c r="E1271" s="3" t="s">
        <v>189</v>
      </c>
      <c r="F1271" s="44" t="s">
        <v>18</v>
      </c>
      <c r="G1271" s="20">
        <v>160</v>
      </c>
      <c r="H1271" s="32"/>
      <c r="I1271" s="33"/>
    </row>
    <row r="1272" spans="1:9" s="109" customFormat="1" ht="29.25" customHeight="1">
      <c r="A1272" s="87"/>
      <c r="B1272" s="1"/>
      <c r="C1272" s="2" t="s">
        <v>7</v>
      </c>
      <c r="D1272" s="1" t="s">
        <v>188</v>
      </c>
      <c r="E1272" s="3" t="s">
        <v>189</v>
      </c>
      <c r="F1272" s="44" t="s">
        <v>54</v>
      </c>
      <c r="G1272" s="20">
        <v>30</v>
      </c>
      <c r="H1272" s="32"/>
      <c r="I1272" s="33"/>
    </row>
    <row r="1273" spans="1:9" s="137" customFormat="1" ht="27" customHeight="1">
      <c r="A1273" s="87"/>
      <c r="B1273" s="1"/>
      <c r="C1273" s="2" t="s">
        <v>7</v>
      </c>
      <c r="D1273" s="1" t="s">
        <v>188</v>
      </c>
      <c r="E1273" s="3" t="s">
        <v>189</v>
      </c>
      <c r="F1273" s="44" t="s">
        <v>19</v>
      </c>
      <c r="G1273" s="20">
        <v>12300</v>
      </c>
      <c r="H1273" s="63"/>
      <c r="I1273" s="64"/>
    </row>
    <row r="1274" spans="1:9" s="106" customFormat="1" ht="17.100000000000001" customHeight="1">
      <c r="A1274" s="87">
        <v>2</v>
      </c>
      <c r="B1274" s="2"/>
      <c r="C1274" s="2" t="s">
        <v>20</v>
      </c>
      <c r="D1274" s="1" t="s">
        <v>188</v>
      </c>
      <c r="E1274" s="3" t="s">
        <v>189</v>
      </c>
      <c r="F1274" s="48" t="s">
        <v>21</v>
      </c>
      <c r="G1274" s="31">
        <f t="shared" ref="G1274:I1274" si="181">SUM(G1275:G1276)</f>
        <v>575</v>
      </c>
      <c r="H1274" s="32">
        <f t="shared" si="181"/>
        <v>255</v>
      </c>
      <c r="I1274" s="33">
        <f t="shared" si="181"/>
        <v>0</v>
      </c>
    </row>
    <row r="1275" spans="1:9" s="79" customFormat="1" ht="15.75" customHeight="1">
      <c r="A1275" s="87"/>
      <c r="B1275" s="2"/>
      <c r="C1275" s="2" t="s">
        <v>20</v>
      </c>
      <c r="D1275" s="1" t="s">
        <v>188</v>
      </c>
      <c r="E1275" s="3" t="s">
        <v>189</v>
      </c>
      <c r="F1275" s="52" t="s">
        <v>22</v>
      </c>
      <c r="G1275" s="28"/>
      <c r="H1275" s="29"/>
      <c r="I1275" s="30"/>
    </row>
    <row r="1276" spans="1:9" s="79" customFormat="1" ht="15.75" customHeight="1">
      <c r="A1276" s="87"/>
      <c r="B1276" s="2"/>
      <c r="C1276" s="2" t="s">
        <v>20</v>
      </c>
      <c r="D1276" s="1" t="s">
        <v>188</v>
      </c>
      <c r="E1276" s="3" t="s">
        <v>189</v>
      </c>
      <c r="F1276" s="52" t="s">
        <v>23</v>
      </c>
      <c r="G1276" s="28">
        <v>575</v>
      </c>
      <c r="H1276" s="29">
        <v>255</v>
      </c>
      <c r="I1276" s="30"/>
    </row>
    <row r="1277" spans="1:9" s="106" customFormat="1" ht="17.100000000000001" customHeight="1">
      <c r="A1277" s="87">
        <v>2</v>
      </c>
      <c r="B1277" s="148"/>
      <c r="C1277" s="2" t="s">
        <v>25</v>
      </c>
      <c r="D1277" s="1" t="s">
        <v>188</v>
      </c>
      <c r="E1277" s="56" t="s">
        <v>189</v>
      </c>
      <c r="F1277" s="19" t="s">
        <v>26</v>
      </c>
      <c r="G1277" s="31">
        <f t="shared" ref="G1277:I1277" si="182">SUM(G1278:G1302)</f>
        <v>75048</v>
      </c>
      <c r="H1277" s="32">
        <f t="shared" si="182"/>
        <v>97189</v>
      </c>
      <c r="I1277" s="32">
        <f t="shared" si="182"/>
        <v>27336</v>
      </c>
    </row>
    <row r="1278" spans="1:9" s="106" customFormat="1" ht="17.100000000000001" customHeight="1">
      <c r="A1278" s="87"/>
      <c r="B1278" s="2"/>
      <c r="C1278" s="2" t="s">
        <v>25</v>
      </c>
      <c r="D1278" s="1" t="s">
        <v>188</v>
      </c>
      <c r="E1278" s="56" t="s">
        <v>189</v>
      </c>
      <c r="F1278" s="52" t="s">
        <v>154</v>
      </c>
      <c r="G1278" s="28">
        <v>1300</v>
      </c>
      <c r="H1278" s="29">
        <v>1000</v>
      </c>
      <c r="I1278" s="30"/>
    </row>
    <row r="1279" spans="1:9" s="79" customFormat="1" ht="15.75" customHeight="1">
      <c r="A1279" s="87"/>
      <c r="B1279" s="2"/>
      <c r="C1279" s="2" t="s">
        <v>25</v>
      </c>
      <c r="D1279" s="1" t="s">
        <v>188</v>
      </c>
      <c r="E1279" s="56" t="s">
        <v>189</v>
      </c>
      <c r="F1279" s="52" t="s">
        <v>149</v>
      </c>
      <c r="G1279" s="28">
        <v>100</v>
      </c>
      <c r="H1279" s="29">
        <v>1400</v>
      </c>
      <c r="I1279" s="30"/>
    </row>
    <row r="1280" spans="1:9" s="79" customFormat="1" ht="15.75" customHeight="1">
      <c r="A1280" s="87"/>
      <c r="B1280" s="2"/>
      <c r="C1280" s="2" t="s">
        <v>25</v>
      </c>
      <c r="D1280" s="1" t="s">
        <v>188</v>
      </c>
      <c r="E1280" s="56" t="s">
        <v>189</v>
      </c>
      <c r="F1280" s="52" t="s">
        <v>43</v>
      </c>
      <c r="G1280" s="28">
        <v>1450</v>
      </c>
      <c r="H1280" s="29">
        <v>230</v>
      </c>
      <c r="I1280" s="30"/>
    </row>
    <row r="1281" spans="1:9" s="79" customFormat="1" ht="15.75" customHeight="1">
      <c r="A1281" s="87"/>
      <c r="B1281" s="2"/>
      <c r="C1281" s="2" t="s">
        <v>25</v>
      </c>
      <c r="D1281" s="1" t="s">
        <v>188</v>
      </c>
      <c r="E1281" s="56" t="s">
        <v>189</v>
      </c>
      <c r="F1281" s="52" t="s">
        <v>55</v>
      </c>
      <c r="G1281" s="28">
        <v>300</v>
      </c>
      <c r="H1281" s="29">
        <v>50</v>
      </c>
      <c r="I1281" s="30"/>
    </row>
    <row r="1282" spans="1:9" s="79" customFormat="1" ht="15.75" customHeight="1">
      <c r="A1282" s="87"/>
      <c r="B1282" s="2"/>
      <c r="C1282" s="2" t="s">
        <v>25</v>
      </c>
      <c r="D1282" s="1" t="s">
        <v>188</v>
      </c>
      <c r="E1282" s="56" t="s">
        <v>189</v>
      </c>
      <c r="F1282" s="50" t="s">
        <v>150</v>
      </c>
      <c r="G1282" s="28">
        <v>1025</v>
      </c>
      <c r="H1282" s="29">
        <v>1200</v>
      </c>
      <c r="I1282" s="30"/>
    </row>
    <row r="1283" spans="1:9" s="79" customFormat="1" ht="15.75" customHeight="1">
      <c r="A1283" s="87"/>
      <c r="B1283" s="2"/>
      <c r="C1283" s="2" t="s">
        <v>25</v>
      </c>
      <c r="D1283" s="1" t="s">
        <v>188</v>
      </c>
      <c r="E1283" s="56" t="s">
        <v>189</v>
      </c>
      <c r="F1283" s="50" t="s">
        <v>77</v>
      </c>
      <c r="G1283" s="28">
        <v>100</v>
      </c>
      <c r="H1283" s="29">
        <v>100</v>
      </c>
      <c r="I1283" s="30"/>
    </row>
    <row r="1284" spans="1:9" s="79" customFormat="1" ht="15.75" customHeight="1">
      <c r="A1284" s="87"/>
      <c r="B1284" s="2"/>
      <c r="C1284" s="2" t="s">
        <v>25</v>
      </c>
      <c r="D1284" s="1" t="s">
        <v>188</v>
      </c>
      <c r="E1284" s="56" t="s">
        <v>189</v>
      </c>
      <c r="F1284" s="52" t="s">
        <v>49</v>
      </c>
      <c r="G1284" s="28">
        <v>550</v>
      </c>
      <c r="H1284" s="29">
        <v>700</v>
      </c>
      <c r="I1284" s="30"/>
    </row>
    <row r="1285" spans="1:9" s="79" customFormat="1" ht="15.75" customHeight="1">
      <c r="A1285" s="87"/>
      <c r="B1285" s="2"/>
      <c r="C1285" s="2" t="s">
        <v>25</v>
      </c>
      <c r="D1285" s="1" t="s">
        <v>188</v>
      </c>
      <c r="E1285" s="56" t="s">
        <v>189</v>
      </c>
      <c r="F1285" s="52" t="s">
        <v>66</v>
      </c>
      <c r="G1285" s="28">
        <v>550</v>
      </c>
      <c r="H1285" s="29">
        <v>1100</v>
      </c>
      <c r="I1285" s="30"/>
    </row>
    <row r="1286" spans="1:9" s="79" customFormat="1" ht="15.75" customHeight="1">
      <c r="A1286" s="87"/>
      <c r="B1286" s="2"/>
      <c r="C1286" s="2" t="s">
        <v>25</v>
      </c>
      <c r="D1286" s="1" t="s">
        <v>188</v>
      </c>
      <c r="E1286" s="56" t="s">
        <v>189</v>
      </c>
      <c r="F1286" s="52" t="s">
        <v>115</v>
      </c>
      <c r="G1286" s="28">
        <v>925</v>
      </c>
      <c r="H1286" s="29">
        <v>1800</v>
      </c>
      <c r="I1286" s="30">
        <v>585</v>
      </c>
    </row>
    <row r="1287" spans="1:9" s="79" customFormat="1" ht="15.75" customHeight="1">
      <c r="A1287" s="87"/>
      <c r="B1287" s="2"/>
      <c r="C1287" s="2" t="s">
        <v>25</v>
      </c>
      <c r="D1287" s="1" t="s">
        <v>188</v>
      </c>
      <c r="E1287" s="56" t="s">
        <v>189</v>
      </c>
      <c r="F1287" s="52" t="s">
        <v>27</v>
      </c>
      <c r="G1287" s="28">
        <v>1032</v>
      </c>
      <c r="H1287" s="29">
        <v>2700</v>
      </c>
      <c r="I1287" s="30">
        <v>960</v>
      </c>
    </row>
    <row r="1288" spans="1:9" s="79" customFormat="1" ht="15.75" customHeight="1">
      <c r="A1288" s="87"/>
      <c r="B1288" s="2"/>
      <c r="C1288" s="2" t="s">
        <v>25</v>
      </c>
      <c r="D1288" s="1" t="s">
        <v>188</v>
      </c>
      <c r="E1288" s="56" t="s">
        <v>189</v>
      </c>
      <c r="F1288" s="50" t="s">
        <v>28</v>
      </c>
      <c r="G1288" s="28">
        <v>1225</v>
      </c>
      <c r="H1288" s="29">
        <v>1320</v>
      </c>
      <c r="I1288" s="30"/>
    </row>
    <row r="1289" spans="1:9" s="79" customFormat="1" ht="15.75" customHeight="1">
      <c r="A1289" s="87"/>
      <c r="B1289" s="2"/>
      <c r="C1289" s="2" t="s">
        <v>25</v>
      </c>
      <c r="D1289" s="1" t="s">
        <v>188</v>
      </c>
      <c r="E1289" s="56" t="s">
        <v>189</v>
      </c>
      <c r="F1289" s="52" t="s">
        <v>29</v>
      </c>
      <c r="G1289" s="28">
        <v>13756</v>
      </c>
      <c r="H1289" s="29">
        <v>19600</v>
      </c>
      <c r="I1289" s="30">
        <v>4495</v>
      </c>
    </row>
    <row r="1290" spans="1:9" s="79" customFormat="1" ht="15.75" customHeight="1">
      <c r="A1290" s="87"/>
      <c r="B1290" s="2"/>
      <c r="C1290" s="2" t="s">
        <v>25</v>
      </c>
      <c r="D1290" s="1" t="s">
        <v>188</v>
      </c>
      <c r="E1290" s="56" t="s">
        <v>189</v>
      </c>
      <c r="F1290" s="52" t="s">
        <v>44</v>
      </c>
      <c r="G1290" s="28">
        <v>2080</v>
      </c>
      <c r="H1290" s="29">
        <v>900</v>
      </c>
      <c r="I1290" s="30">
        <v>165</v>
      </c>
    </row>
    <row r="1291" spans="1:9" s="79" customFormat="1" ht="15.75" customHeight="1">
      <c r="A1291" s="87"/>
      <c r="B1291" s="2"/>
      <c r="C1291" s="2" t="s">
        <v>25</v>
      </c>
      <c r="D1291" s="1" t="s">
        <v>188</v>
      </c>
      <c r="E1291" s="56" t="s">
        <v>189</v>
      </c>
      <c r="F1291" s="52" t="s">
        <v>56</v>
      </c>
      <c r="G1291" s="28">
        <v>950</v>
      </c>
      <c r="H1291" s="29">
        <v>330</v>
      </c>
      <c r="I1291" s="30"/>
    </row>
    <row r="1292" spans="1:9" s="79" customFormat="1" ht="15.75" customHeight="1">
      <c r="A1292" s="87"/>
      <c r="B1292" s="2"/>
      <c r="C1292" s="2" t="s">
        <v>25</v>
      </c>
      <c r="D1292" s="1" t="s">
        <v>188</v>
      </c>
      <c r="E1292" s="56" t="s">
        <v>189</v>
      </c>
      <c r="F1292" s="52" t="s">
        <v>30</v>
      </c>
      <c r="G1292" s="28">
        <v>4150</v>
      </c>
      <c r="H1292" s="29">
        <v>2100</v>
      </c>
      <c r="I1292" s="30">
        <v>210</v>
      </c>
    </row>
    <row r="1293" spans="1:9" s="79" customFormat="1" ht="15.75" customHeight="1">
      <c r="A1293" s="87"/>
      <c r="B1293" s="2"/>
      <c r="C1293" s="2" t="s">
        <v>25</v>
      </c>
      <c r="D1293" s="1" t="s">
        <v>188</v>
      </c>
      <c r="E1293" s="56" t="s">
        <v>189</v>
      </c>
      <c r="F1293" s="52" t="s">
        <v>31</v>
      </c>
      <c r="G1293" s="28">
        <v>2510</v>
      </c>
      <c r="H1293" s="29">
        <v>1005</v>
      </c>
      <c r="I1293" s="30"/>
    </row>
    <row r="1294" spans="1:9" s="79" customFormat="1" ht="15.75" customHeight="1">
      <c r="A1294" s="87"/>
      <c r="B1294" s="2"/>
      <c r="C1294" s="2" t="s">
        <v>25</v>
      </c>
      <c r="D1294" s="1" t="s">
        <v>188</v>
      </c>
      <c r="E1294" s="56" t="s">
        <v>189</v>
      </c>
      <c r="F1294" s="52" t="s">
        <v>32</v>
      </c>
      <c r="G1294" s="28">
        <v>17978</v>
      </c>
      <c r="H1294" s="29">
        <v>26600</v>
      </c>
      <c r="I1294" s="30">
        <v>7600</v>
      </c>
    </row>
    <row r="1295" spans="1:9" s="79" customFormat="1" ht="15.75" customHeight="1">
      <c r="A1295" s="87"/>
      <c r="B1295" s="2"/>
      <c r="C1295" s="2" t="s">
        <v>25</v>
      </c>
      <c r="D1295" s="1" t="s">
        <v>188</v>
      </c>
      <c r="E1295" s="56" t="s">
        <v>189</v>
      </c>
      <c r="F1295" s="52" t="s">
        <v>151</v>
      </c>
      <c r="G1295" s="28">
        <v>585</v>
      </c>
      <c r="H1295" s="29">
        <v>100</v>
      </c>
      <c r="I1295" s="30"/>
    </row>
    <row r="1296" spans="1:9" s="79" customFormat="1" ht="15.75" customHeight="1">
      <c r="A1296" s="87"/>
      <c r="B1296" s="2"/>
      <c r="C1296" s="2" t="s">
        <v>25</v>
      </c>
      <c r="D1296" s="1" t="s">
        <v>188</v>
      </c>
      <c r="E1296" s="56" t="s">
        <v>189</v>
      </c>
      <c r="F1296" s="52" t="s">
        <v>194</v>
      </c>
      <c r="G1296" s="28">
        <v>554</v>
      </c>
      <c r="H1296" s="29">
        <v>50</v>
      </c>
      <c r="I1296" s="30"/>
    </row>
    <row r="1297" spans="1:9" s="79" customFormat="1" ht="15.75" customHeight="1">
      <c r="A1297" s="87"/>
      <c r="B1297" s="2"/>
      <c r="C1297" s="2" t="s">
        <v>25</v>
      </c>
      <c r="D1297" s="1" t="s">
        <v>188</v>
      </c>
      <c r="E1297" s="56" t="s">
        <v>189</v>
      </c>
      <c r="F1297" s="52" t="s">
        <v>33</v>
      </c>
      <c r="G1297" s="28">
        <f>15800+248-23</f>
        <v>16025</v>
      </c>
      <c r="H1297" s="29">
        <v>25584</v>
      </c>
      <c r="I1297" s="30">
        <v>12921</v>
      </c>
    </row>
    <row r="1298" spans="1:9" s="79" customFormat="1" ht="15.75" customHeight="1">
      <c r="A1298" s="87"/>
      <c r="B1298" s="2"/>
      <c r="C1298" s="2" t="s">
        <v>25</v>
      </c>
      <c r="D1298" s="1" t="s">
        <v>188</v>
      </c>
      <c r="E1298" s="56" t="s">
        <v>189</v>
      </c>
      <c r="F1298" s="52" t="s">
        <v>34</v>
      </c>
      <c r="G1298" s="28">
        <v>2557</v>
      </c>
      <c r="H1298" s="29">
        <v>3450</v>
      </c>
      <c r="I1298" s="30">
        <v>200</v>
      </c>
    </row>
    <row r="1299" spans="1:9" s="79" customFormat="1" ht="15.75" customHeight="1">
      <c r="A1299" s="87"/>
      <c r="B1299" s="2"/>
      <c r="C1299" s="2" t="s">
        <v>25</v>
      </c>
      <c r="D1299" s="1" t="s">
        <v>188</v>
      </c>
      <c r="E1299" s="56" t="s">
        <v>189</v>
      </c>
      <c r="F1299" s="52" t="s">
        <v>35</v>
      </c>
      <c r="G1299" s="28">
        <v>1000</v>
      </c>
      <c r="H1299" s="29">
        <v>900</v>
      </c>
      <c r="I1299" s="30"/>
    </row>
    <row r="1300" spans="1:9" s="79" customFormat="1" ht="15.75" customHeight="1">
      <c r="A1300" s="87"/>
      <c r="B1300" s="2"/>
      <c r="C1300" s="2" t="s">
        <v>25</v>
      </c>
      <c r="D1300" s="1" t="s">
        <v>188</v>
      </c>
      <c r="E1300" s="56" t="s">
        <v>189</v>
      </c>
      <c r="F1300" s="52" t="s">
        <v>68</v>
      </c>
      <c r="G1300" s="28">
        <v>100</v>
      </c>
      <c r="H1300" s="29">
        <v>700</v>
      </c>
      <c r="I1300" s="30"/>
    </row>
    <row r="1301" spans="1:9" s="79" customFormat="1" ht="15.75" customHeight="1">
      <c r="A1301" s="87"/>
      <c r="B1301" s="2"/>
      <c r="C1301" s="2" t="s">
        <v>25</v>
      </c>
      <c r="D1301" s="1" t="s">
        <v>188</v>
      </c>
      <c r="E1301" s="56" t="s">
        <v>189</v>
      </c>
      <c r="F1301" s="52" t="s">
        <v>36</v>
      </c>
      <c r="G1301" s="28">
        <v>912</v>
      </c>
      <c r="H1301" s="29">
        <v>1520</v>
      </c>
      <c r="I1301" s="30">
        <v>200</v>
      </c>
    </row>
    <row r="1302" spans="1:9" s="79" customFormat="1" ht="15.75" customHeight="1">
      <c r="A1302" s="87"/>
      <c r="B1302" s="2"/>
      <c r="C1302" s="2" t="s">
        <v>25</v>
      </c>
      <c r="D1302" s="1" t="s">
        <v>188</v>
      </c>
      <c r="E1302" s="56" t="s">
        <v>189</v>
      </c>
      <c r="F1302" s="52" t="s">
        <v>69</v>
      </c>
      <c r="G1302" s="28">
        <v>3334</v>
      </c>
      <c r="H1302" s="29">
        <v>2750</v>
      </c>
      <c r="I1302" s="30"/>
    </row>
    <row r="1303" spans="1:9" s="3" customFormat="1" ht="37.5" customHeight="1">
      <c r="A1303" s="87">
        <v>1</v>
      </c>
      <c r="B1303" s="2"/>
      <c r="C1303" s="2"/>
      <c r="D1303" s="1" t="s">
        <v>195</v>
      </c>
      <c r="E1303" s="3" t="s">
        <v>196</v>
      </c>
      <c r="F1303" s="14" t="s">
        <v>197</v>
      </c>
      <c r="G1303" s="15">
        <f t="shared" ref="G1303:I1303" si="183">G1323+G1307+G1310+G1319+G1326+G1304</f>
        <v>89419</v>
      </c>
      <c r="H1303" s="16">
        <f t="shared" si="183"/>
        <v>77084</v>
      </c>
      <c r="I1303" s="17">
        <f t="shared" si="183"/>
        <v>24766</v>
      </c>
    </row>
    <row r="1304" spans="1:9" s="106" customFormat="1" ht="17.100000000000001" customHeight="1">
      <c r="A1304" s="87">
        <v>2</v>
      </c>
      <c r="B1304" s="2"/>
      <c r="C1304" s="2" t="s">
        <v>128</v>
      </c>
      <c r="D1304" s="1" t="s">
        <v>195</v>
      </c>
      <c r="E1304" s="3" t="s">
        <v>196</v>
      </c>
      <c r="F1304" s="117" t="s">
        <v>129</v>
      </c>
      <c r="G1304" s="60">
        <f t="shared" ref="G1304:I1304" si="184">SUM(G1305:G1306)</f>
        <v>2355</v>
      </c>
      <c r="H1304" s="61">
        <f t="shared" si="184"/>
        <v>402</v>
      </c>
      <c r="I1304" s="62">
        <f t="shared" si="184"/>
        <v>0</v>
      </c>
    </row>
    <row r="1305" spans="1:9" s="106" customFormat="1" ht="17.100000000000001" customHeight="1">
      <c r="A1305" s="87"/>
      <c r="B1305" s="2"/>
      <c r="C1305" s="2" t="s">
        <v>128</v>
      </c>
      <c r="D1305" s="1" t="s">
        <v>195</v>
      </c>
      <c r="E1305" s="3" t="s">
        <v>196</v>
      </c>
      <c r="F1305" s="52" t="s">
        <v>131</v>
      </c>
      <c r="G1305" s="105">
        <v>2350</v>
      </c>
      <c r="H1305" s="29">
        <v>400</v>
      </c>
      <c r="I1305" s="30"/>
    </row>
    <row r="1306" spans="1:9" s="106" customFormat="1" ht="17.100000000000001" customHeight="1">
      <c r="A1306" s="87"/>
      <c r="B1306" s="2"/>
      <c r="C1306" s="2" t="s">
        <v>128</v>
      </c>
      <c r="D1306" s="1" t="s">
        <v>195</v>
      </c>
      <c r="E1306" s="3" t="s">
        <v>196</v>
      </c>
      <c r="F1306" s="52" t="s">
        <v>163</v>
      </c>
      <c r="G1306" s="105">
        <v>5</v>
      </c>
      <c r="H1306" s="29">
        <v>2</v>
      </c>
      <c r="I1306" s="30"/>
    </row>
    <row r="1307" spans="1:9" s="106" customFormat="1" ht="17.100000000000001" customHeight="1">
      <c r="A1307" s="87">
        <v>2</v>
      </c>
      <c r="B1307" s="2"/>
      <c r="C1307" s="2" t="s">
        <v>120</v>
      </c>
      <c r="D1307" s="1" t="s">
        <v>195</v>
      </c>
      <c r="E1307" s="3" t="s">
        <v>196</v>
      </c>
      <c r="F1307" s="19" t="s">
        <v>139</v>
      </c>
      <c r="G1307" s="60">
        <f t="shared" ref="G1307:I1307" si="185">SUM(G1308:G1309)</f>
        <v>0</v>
      </c>
      <c r="H1307" s="61">
        <f t="shared" si="185"/>
        <v>0</v>
      </c>
      <c r="I1307" s="62">
        <f t="shared" si="185"/>
        <v>4600</v>
      </c>
    </row>
    <row r="1308" spans="1:9" s="106" customFormat="1" ht="17.100000000000001" customHeight="1">
      <c r="A1308" s="87"/>
      <c r="B1308" s="2"/>
      <c r="C1308" s="2" t="s">
        <v>120</v>
      </c>
      <c r="D1308" s="1" t="s">
        <v>195</v>
      </c>
      <c r="E1308" s="3" t="s">
        <v>196</v>
      </c>
      <c r="F1308" s="52" t="s">
        <v>30</v>
      </c>
      <c r="G1308" s="105"/>
      <c r="H1308" s="63"/>
      <c r="I1308" s="30">
        <v>4300</v>
      </c>
    </row>
    <row r="1309" spans="1:9" s="79" customFormat="1" ht="15.75" customHeight="1">
      <c r="A1309" s="87"/>
      <c r="B1309" s="2"/>
      <c r="C1309" s="2" t="s">
        <v>120</v>
      </c>
      <c r="D1309" s="1" t="s">
        <v>195</v>
      </c>
      <c r="E1309" s="3" t="s">
        <v>196</v>
      </c>
      <c r="F1309" s="129" t="s">
        <v>31</v>
      </c>
      <c r="G1309" s="90"/>
      <c r="H1309" s="91"/>
      <c r="I1309" s="51">
        <v>300</v>
      </c>
    </row>
    <row r="1310" spans="1:9" s="106" customFormat="1" ht="17.100000000000001" customHeight="1">
      <c r="A1310" s="87">
        <v>2</v>
      </c>
      <c r="B1310" s="1"/>
      <c r="C1310" s="2" t="s">
        <v>7</v>
      </c>
      <c r="D1310" s="1" t="s">
        <v>195</v>
      </c>
      <c r="E1310" s="3" t="s">
        <v>196</v>
      </c>
      <c r="F1310" s="19" t="s">
        <v>8</v>
      </c>
      <c r="G1310" s="20">
        <f>G1311+G1312+G1315+G1316</f>
        <v>25187</v>
      </c>
      <c r="H1310" s="21">
        <f t="shared" ref="H1310:I1310" si="186">H1311+H1312+H1315+H1316</f>
        <v>0</v>
      </c>
      <c r="I1310" s="22">
        <f t="shared" si="186"/>
        <v>0</v>
      </c>
    </row>
    <row r="1311" spans="1:9" s="106" customFormat="1" ht="17.100000000000001" customHeight="1">
      <c r="A1311" s="87"/>
      <c r="B1311" s="1"/>
      <c r="C1311" s="2" t="s">
        <v>7</v>
      </c>
      <c r="D1311" s="1" t="s">
        <v>195</v>
      </c>
      <c r="E1311" s="3" t="s">
        <v>196</v>
      </c>
      <c r="F1311" s="24" t="s">
        <v>9</v>
      </c>
      <c r="G1311" s="97">
        <v>4371</v>
      </c>
      <c r="H1311" s="29"/>
      <c r="I1311" s="30"/>
    </row>
    <row r="1312" spans="1:9" s="109" customFormat="1" ht="15.75" customHeight="1">
      <c r="A1312" s="87">
        <v>3</v>
      </c>
      <c r="B1312" s="1" t="s">
        <v>10</v>
      </c>
      <c r="C1312" s="2" t="s">
        <v>7</v>
      </c>
      <c r="D1312" s="1" t="s">
        <v>195</v>
      </c>
      <c r="E1312" s="3" t="s">
        <v>196</v>
      </c>
      <c r="F1312" s="24" t="s">
        <v>11</v>
      </c>
      <c r="G1312" s="40">
        <f>SUM(G1313:G1314)</f>
        <v>14978</v>
      </c>
      <c r="H1312" s="63"/>
      <c r="I1312" s="64"/>
    </row>
    <row r="1313" spans="1:9" s="109" customFormat="1" ht="15.75" customHeight="1">
      <c r="A1313" s="87"/>
      <c r="B1313" s="1" t="s">
        <v>10</v>
      </c>
      <c r="C1313" s="2" t="s">
        <v>7</v>
      </c>
      <c r="D1313" s="1" t="s">
        <v>195</v>
      </c>
      <c r="E1313" s="3" t="s">
        <v>196</v>
      </c>
      <c r="F1313" s="35" t="s">
        <v>12</v>
      </c>
      <c r="G1313" s="36">
        <v>14978</v>
      </c>
      <c r="H1313" s="37"/>
      <c r="I1313" s="38"/>
    </row>
    <row r="1314" spans="1:9" s="109" customFormat="1" ht="15.75" customHeight="1">
      <c r="A1314" s="87"/>
      <c r="B1314" s="1" t="s">
        <v>10</v>
      </c>
      <c r="C1314" s="2" t="s">
        <v>7</v>
      </c>
      <c r="D1314" s="1" t="s">
        <v>195</v>
      </c>
      <c r="E1314" s="3" t="s">
        <v>196</v>
      </c>
      <c r="F1314" s="35" t="s">
        <v>13</v>
      </c>
      <c r="G1314" s="42">
        <v>0</v>
      </c>
      <c r="H1314" s="110"/>
      <c r="I1314" s="111"/>
    </row>
    <row r="1315" spans="1:9" s="109" customFormat="1" ht="15.75" customHeight="1">
      <c r="A1315" s="87"/>
      <c r="B1315" s="1"/>
      <c r="C1315" s="2" t="s">
        <v>7</v>
      </c>
      <c r="D1315" s="1" t="s">
        <v>195</v>
      </c>
      <c r="E1315" s="3" t="s">
        <v>196</v>
      </c>
      <c r="F1315" s="39" t="s">
        <v>14</v>
      </c>
      <c r="G1315" s="45">
        <v>1226</v>
      </c>
      <c r="H1315" s="46"/>
      <c r="I1315" s="47"/>
    </row>
    <row r="1316" spans="1:9" s="109" customFormat="1" ht="15.75" customHeight="1">
      <c r="A1316" s="87">
        <v>3</v>
      </c>
      <c r="B1316" s="1" t="s">
        <v>15</v>
      </c>
      <c r="C1316" s="2" t="s">
        <v>7</v>
      </c>
      <c r="D1316" s="1" t="s">
        <v>195</v>
      </c>
      <c r="E1316" s="3" t="s">
        <v>196</v>
      </c>
      <c r="F1316" s="39" t="s">
        <v>16</v>
      </c>
      <c r="G1316" s="40">
        <f>SUM(G1317:G1318)</f>
        <v>4612</v>
      </c>
      <c r="H1316" s="63"/>
      <c r="I1316" s="64"/>
    </row>
    <row r="1317" spans="1:9" s="109" customFormat="1" ht="15.75" customHeight="1">
      <c r="A1317" s="87"/>
      <c r="B1317" s="1" t="s">
        <v>15</v>
      </c>
      <c r="C1317" s="2" t="s">
        <v>7</v>
      </c>
      <c r="D1317" s="1" t="s">
        <v>195</v>
      </c>
      <c r="E1317" s="3" t="s">
        <v>196</v>
      </c>
      <c r="F1317" s="35" t="s">
        <v>12</v>
      </c>
      <c r="G1317" s="28">
        <v>4612</v>
      </c>
      <c r="H1317" s="29"/>
      <c r="I1317" s="30"/>
    </row>
    <row r="1318" spans="1:9" s="109" customFormat="1" ht="15.75" customHeight="1">
      <c r="A1318" s="87"/>
      <c r="B1318" s="1" t="s">
        <v>15</v>
      </c>
      <c r="C1318" s="2" t="s">
        <v>7</v>
      </c>
      <c r="D1318" s="1" t="s">
        <v>195</v>
      </c>
      <c r="E1318" s="3" t="s">
        <v>196</v>
      </c>
      <c r="F1318" s="35" t="s">
        <v>13</v>
      </c>
      <c r="G1318" s="28"/>
      <c r="H1318" s="29"/>
      <c r="I1318" s="30"/>
    </row>
    <row r="1319" spans="1:9" s="109" customFormat="1" ht="17.100000000000001" customHeight="1">
      <c r="A1319" s="87">
        <v>2</v>
      </c>
      <c r="B1319" s="2"/>
      <c r="C1319" s="2" t="s">
        <v>61</v>
      </c>
      <c r="D1319" s="1" t="s">
        <v>195</v>
      </c>
      <c r="E1319" s="3" t="s">
        <v>196</v>
      </c>
      <c r="F1319" s="19" t="s">
        <v>62</v>
      </c>
      <c r="G1319" s="123">
        <f t="shared" ref="G1319:I1319" si="187">G1320+G1321+G1322</f>
        <v>0</v>
      </c>
      <c r="H1319" s="124">
        <f t="shared" si="187"/>
        <v>1584</v>
      </c>
      <c r="I1319" s="125">
        <f t="shared" si="187"/>
        <v>0</v>
      </c>
    </row>
    <row r="1320" spans="1:9" s="79" customFormat="1" ht="15.75" customHeight="1">
      <c r="A1320" s="87"/>
      <c r="B1320" s="2"/>
      <c r="C1320" s="2" t="s">
        <v>61</v>
      </c>
      <c r="D1320" s="1" t="s">
        <v>195</v>
      </c>
      <c r="E1320" s="3" t="s">
        <v>196</v>
      </c>
      <c r="F1320" s="96" t="s">
        <v>63</v>
      </c>
      <c r="G1320" s="28"/>
      <c r="H1320" s="29">
        <v>1381</v>
      </c>
      <c r="I1320" s="30"/>
    </row>
    <row r="1321" spans="1:9" s="79" customFormat="1" ht="15.75" customHeight="1">
      <c r="A1321" s="87"/>
      <c r="B1321" s="2"/>
      <c r="C1321" s="2" t="s">
        <v>61</v>
      </c>
      <c r="D1321" s="1" t="s">
        <v>195</v>
      </c>
      <c r="E1321" s="3" t="s">
        <v>196</v>
      </c>
      <c r="F1321" s="96" t="s">
        <v>64</v>
      </c>
      <c r="G1321" s="28"/>
      <c r="H1321" s="29"/>
      <c r="I1321" s="30"/>
    </row>
    <row r="1322" spans="1:9" s="79" customFormat="1" ht="16.5" customHeight="1">
      <c r="A1322" s="87"/>
      <c r="B1322" s="2"/>
      <c r="C1322" s="2" t="s">
        <v>61</v>
      </c>
      <c r="D1322" s="1" t="s">
        <v>195</v>
      </c>
      <c r="E1322" s="3" t="s">
        <v>196</v>
      </c>
      <c r="F1322" s="96" t="s">
        <v>65</v>
      </c>
      <c r="G1322" s="28"/>
      <c r="H1322" s="29">
        <v>203</v>
      </c>
      <c r="I1322" s="30"/>
    </row>
    <row r="1323" spans="1:9" s="106" customFormat="1" ht="17.100000000000001" customHeight="1">
      <c r="A1323" s="87">
        <v>2</v>
      </c>
      <c r="B1323" s="2"/>
      <c r="C1323" s="2" t="s">
        <v>20</v>
      </c>
      <c r="D1323" s="1" t="s">
        <v>195</v>
      </c>
      <c r="E1323" s="3" t="s">
        <v>196</v>
      </c>
      <c r="F1323" s="48" t="s">
        <v>21</v>
      </c>
      <c r="G1323" s="60">
        <f t="shared" ref="G1323:I1323" si="188">SUM(G1324:G1325)</f>
        <v>6508</v>
      </c>
      <c r="H1323" s="61">
        <f t="shared" si="188"/>
        <v>3392</v>
      </c>
      <c r="I1323" s="62">
        <f t="shared" si="188"/>
        <v>0</v>
      </c>
    </row>
    <row r="1324" spans="1:9" s="79" customFormat="1" ht="15.75" customHeight="1">
      <c r="A1324" s="87"/>
      <c r="B1324" s="2"/>
      <c r="C1324" s="2" t="s">
        <v>20</v>
      </c>
      <c r="D1324" s="1" t="s">
        <v>195</v>
      </c>
      <c r="E1324" s="3" t="s">
        <v>196</v>
      </c>
      <c r="F1324" s="52" t="s">
        <v>22</v>
      </c>
      <c r="G1324" s="28">
        <v>6160</v>
      </c>
      <c r="H1324" s="29">
        <v>3392</v>
      </c>
      <c r="I1324" s="30"/>
    </row>
    <row r="1325" spans="1:9" s="79" customFormat="1" ht="30.75" customHeight="1">
      <c r="A1325" s="87"/>
      <c r="B1325" s="2"/>
      <c r="C1325" s="2" t="s">
        <v>20</v>
      </c>
      <c r="D1325" s="1" t="s">
        <v>195</v>
      </c>
      <c r="E1325" s="3" t="s">
        <v>196</v>
      </c>
      <c r="F1325" s="50" t="s">
        <v>24</v>
      </c>
      <c r="G1325" s="28">
        <v>348</v>
      </c>
      <c r="H1325" s="29"/>
      <c r="I1325" s="30"/>
    </row>
    <row r="1326" spans="1:9" s="106" customFormat="1" ht="17.100000000000001" customHeight="1">
      <c r="A1326" s="87">
        <v>2</v>
      </c>
      <c r="B1326" s="2"/>
      <c r="C1326" s="2" t="s">
        <v>25</v>
      </c>
      <c r="D1326" s="1" t="s">
        <v>195</v>
      </c>
      <c r="E1326" s="53" t="s">
        <v>196</v>
      </c>
      <c r="F1326" s="19" t="s">
        <v>26</v>
      </c>
      <c r="G1326" s="60">
        <f t="shared" ref="G1326:I1326" si="189">SUM(G1327:G1337)</f>
        <v>55369</v>
      </c>
      <c r="H1326" s="61">
        <f t="shared" si="189"/>
        <v>71706</v>
      </c>
      <c r="I1326" s="61">
        <f t="shared" si="189"/>
        <v>20166</v>
      </c>
    </row>
    <row r="1327" spans="1:9" s="79" customFormat="1" ht="15.75" customHeight="1">
      <c r="A1327" s="87"/>
      <c r="B1327" s="2"/>
      <c r="C1327" s="2" t="s">
        <v>25</v>
      </c>
      <c r="D1327" s="1" t="s">
        <v>195</v>
      </c>
      <c r="E1327" s="56" t="s">
        <v>196</v>
      </c>
      <c r="F1327" s="52" t="s">
        <v>43</v>
      </c>
      <c r="G1327" s="28">
        <v>2250</v>
      </c>
      <c r="H1327" s="29">
        <v>1540</v>
      </c>
      <c r="I1327" s="30">
        <v>0</v>
      </c>
    </row>
    <row r="1328" spans="1:9" s="79" customFormat="1" ht="15.75" customHeight="1">
      <c r="A1328" s="87"/>
      <c r="B1328" s="2"/>
      <c r="C1328" s="2" t="s">
        <v>25</v>
      </c>
      <c r="D1328" s="1" t="s">
        <v>195</v>
      </c>
      <c r="E1328" s="56" t="s">
        <v>196</v>
      </c>
      <c r="F1328" s="52" t="s">
        <v>50</v>
      </c>
      <c r="G1328" s="28">
        <v>630</v>
      </c>
      <c r="H1328" s="29">
        <v>420</v>
      </c>
      <c r="I1328" s="30">
        <v>0</v>
      </c>
    </row>
    <row r="1329" spans="1:9" s="79" customFormat="1" ht="15.75" customHeight="1">
      <c r="A1329" s="87"/>
      <c r="B1329" s="2"/>
      <c r="C1329" s="2" t="s">
        <v>25</v>
      </c>
      <c r="D1329" s="1" t="s">
        <v>195</v>
      </c>
      <c r="E1329" s="56" t="s">
        <v>196</v>
      </c>
      <c r="F1329" s="52" t="s">
        <v>115</v>
      </c>
      <c r="G1329" s="28">
        <v>2410</v>
      </c>
      <c r="H1329" s="29">
        <v>3460</v>
      </c>
      <c r="I1329" s="30">
        <v>75</v>
      </c>
    </row>
    <row r="1330" spans="1:9" s="79" customFormat="1" ht="15.75" customHeight="1">
      <c r="A1330" s="87"/>
      <c r="B1330" s="2"/>
      <c r="C1330" s="2" t="s">
        <v>25</v>
      </c>
      <c r="D1330" s="1" t="s">
        <v>195</v>
      </c>
      <c r="E1330" s="56" t="s">
        <v>196</v>
      </c>
      <c r="F1330" s="52" t="s">
        <v>27</v>
      </c>
      <c r="G1330" s="28">
        <v>3260</v>
      </c>
      <c r="H1330" s="29">
        <v>5500</v>
      </c>
      <c r="I1330" s="30">
        <v>470</v>
      </c>
    </row>
    <row r="1331" spans="1:9" s="79" customFormat="1" ht="15.75" customHeight="1">
      <c r="A1331" s="87"/>
      <c r="B1331" s="2"/>
      <c r="C1331" s="2" t="s">
        <v>25</v>
      </c>
      <c r="D1331" s="1" t="s">
        <v>195</v>
      </c>
      <c r="E1331" s="56" t="s">
        <v>196</v>
      </c>
      <c r="F1331" s="52" t="s">
        <v>44</v>
      </c>
      <c r="G1331" s="28">
        <v>2700</v>
      </c>
      <c r="H1331" s="29">
        <v>1710</v>
      </c>
      <c r="I1331" s="30">
        <v>160</v>
      </c>
    </row>
    <row r="1332" spans="1:9" s="79" customFormat="1" ht="15.75" customHeight="1">
      <c r="A1332" s="87"/>
      <c r="B1332" s="2"/>
      <c r="C1332" s="2" t="s">
        <v>25</v>
      </c>
      <c r="D1332" s="1" t="s">
        <v>195</v>
      </c>
      <c r="E1332" s="56" t="s">
        <v>196</v>
      </c>
      <c r="F1332" s="52" t="s">
        <v>30</v>
      </c>
      <c r="G1332" s="28">
        <v>2670</v>
      </c>
      <c r="H1332" s="29">
        <v>4100</v>
      </c>
      <c r="I1332" s="30">
        <v>510</v>
      </c>
    </row>
    <row r="1333" spans="1:9" s="79" customFormat="1" ht="15.75" customHeight="1">
      <c r="A1333" s="87"/>
      <c r="B1333" s="2"/>
      <c r="C1333" s="2" t="s">
        <v>25</v>
      </c>
      <c r="D1333" s="1" t="s">
        <v>195</v>
      </c>
      <c r="E1333" s="56" t="s">
        <v>196</v>
      </c>
      <c r="F1333" s="52" t="s">
        <v>33</v>
      </c>
      <c r="G1333" s="28">
        <f>28894+183-18</f>
        <v>29059</v>
      </c>
      <c r="H1333" s="29">
        <v>42016</v>
      </c>
      <c r="I1333" s="30">
        <v>11391</v>
      </c>
    </row>
    <row r="1334" spans="1:9" s="79" customFormat="1" ht="15.75" customHeight="1">
      <c r="A1334" s="87"/>
      <c r="B1334" s="2"/>
      <c r="C1334" s="2" t="s">
        <v>25</v>
      </c>
      <c r="D1334" s="1" t="s">
        <v>195</v>
      </c>
      <c r="E1334" s="56" t="s">
        <v>196</v>
      </c>
      <c r="F1334" s="52" t="s">
        <v>34</v>
      </c>
      <c r="G1334" s="28">
        <v>3890</v>
      </c>
      <c r="H1334" s="29">
        <v>4160</v>
      </c>
      <c r="I1334" s="30">
        <v>3890</v>
      </c>
    </row>
    <row r="1335" spans="1:9" s="79" customFormat="1" ht="15.75" customHeight="1">
      <c r="A1335" s="87"/>
      <c r="B1335" s="2"/>
      <c r="C1335" s="2" t="s">
        <v>25</v>
      </c>
      <c r="D1335" s="1" t="s">
        <v>195</v>
      </c>
      <c r="E1335" s="56" t="s">
        <v>196</v>
      </c>
      <c r="F1335" s="52" t="s">
        <v>68</v>
      </c>
      <c r="G1335" s="28">
        <v>1410</v>
      </c>
      <c r="H1335" s="29">
        <v>2080</v>
      </c>
      <c r="I1335" s="30">
        <v>600</v>
      </c>
    </row>
    <row r="1336" spans="1:9" s="79" customFormat="1" ht="15.75" customHeight="1">
      <c r="A1336" s="87"/>
      <c r="B1336" s="2"/>
      <c r="C1336" s="2" t="s">
        <v>25</v>
      </c>
      <c r="D1336" s="1" t="s">
        <v>195</v>
      </c>
      <c r="E1336" s="56" t="s">
        <v>196</v>
      </c>
      <c r="F1336" s="52" t="s">
        <v>36</v>
      </c>
      <c r="G1336" s="28">
        <v>2520</v>
      </c>
      <c r="H1336" s="29">
        <v>2860</v>
      </c>
      <c r="I1336" s="30">
        <v>3050</v>
      </c>
    </row>
    <row r="1337" spans="1:9" s="79" customFormat="1" ht="15.75" customHeight="1">
      <c r="A1337" s="87"/>
      <c r="B1337" s="2"/>
      <c r="C1337" s="2" t="s">
        <v>25</v>
      </c>
      <c r="D1337" s="1" t="s">
        <v>195</v>
      </c>
      <c r="E1337" s="56" t="s">
        <v>196</v>
      </c>
      <c r="F1337" s="52" t="s">
        <v>69</v>
      </c>
      <c r="G1337" s="28">
        <v>4570</v>
      </c>
      <c r="H1337" s="29">
        <v>3860</v>
      </c>
      <c r="I1337" s="30">
        <v>20</v>
      </c>
    </row>
    <row r="1338" spans="1:9" s="3" customFormat="1" ht="37.5" customHeight="1">
      <c r="A1338" s="87">
        <v>1</v>
      </c>
      <c r="B1338" s="2"/>
      <c r="C1338" s="2"/>
      <c r="D1338" s="1" t="s">
        <v>198</v>
      </c>
      <c r="E1338" s="3" t="s">
        <v>199</v>
      </c>
      <c r="F1338" s="14" t="s">
        <v>198</v>
      </c>
      <c r="G1338" s="15">
        <f t="shared" ref="G1338:I1338" si="190">G1339</f>
        <v>40035</v>
      </c>
      <c r="H1338" s="16">
        <f t="shared" si="190"/>
        <v>21120</v>
      </c>
      <c r="I1338" s="17">
        <f t="shared" si="190"/>
        <v>0</v>
      </c>
    </row>
    <row r="1339" spans="1:9" s="106" customFormat="1" ht="16.5" customHeight="1">
      <c r="A1339" s="87">
        <v>2</v>
      </c>
      <c r="B1339" s="2"/>
      <c r="C1339" s="2" t="s">
        <v>20</v>
      </c>
      <c r="D1339" s="1" t="s">
        <v>198</v>
      </c>
      <c r="E1339" s="3" t="s">
        <v>199</v>
      </c>
      <c r="F1339" s="48" t="s">
        <v>21</v>
      </c>
      <c r="G1339" s="31">
        <f t="shared" ref="G1339:I1339" si="191">SUM(G1340:G1342)</f>
        <v>40035</v>
      </c>
      <c r="H1339" s="32">
        <f t="shared" si="191"/>
        <v>21120</v>
      </c>
      <c r="I1339" s="33">
        <f t="shared" si="191"/>
        <v>0</v>
      </c>
    </row>
    <row r="1340" spans="1:9" s="79" customFormat="1" ht="15.75" customHeight="1">
      <c r="A1340" s="87"/>
      <c r="B1340" s="2"/>
      <c r="C1340" s="2" t="s">
        <v>20</v>
      </c>
      <c r="D1340" s="1" t="s">
        <v>198</v>
      </c>
      <c r="E1340" s="3" t="s">
        <v>199</v>
      </c>
      <c r="F1340" s="52" t="s">
        <v>22</v>
      </c>
      <c r="G1340" s="28">
        <v>38349</v>
      </c>
      <c r="H1340" s="29">
        <v>21120</v>
      </c>
      <c r="I1340" s="30"/>
    </row>
    <row r="1341" spans="1:9" s="79" customFormat="1" ht="15.75" customHeight="1">
      <c r="A1341" s="87"/>
      <c r="B1341" s="2"/>
      <c r="C1341" s="2" t="s">
        <v>20</v>
      </c>
      <c r="D1341" s="1" t="s">
        <v>198</v>
      </c>
      <c r="E1341" s="3" t="s">
        <v>199</v>
      </c>
      <c r="F1341" s="52" t="s">
        <v>48</v>
      </c>
      <c r="G1341" s="28">
        <v>0</v>
      </c>
      <c r="H1341" s="29">
        <v>0</v>
      </c>
      <c r="I1341" s="30"/>
    </row>
    <row r="1342" spans="1:9" s="79" customFormat="1" ht="27" customHeight="1">
      <c r="A1342" s="87"/>
      <c r="B1342" s="2"/>
      <c r="C1342" s="2" t="s">
        <v>20</v>
      </c>
      <c r="D1342" s="1" t="s">
        <v>198</v>
      </c>
      <c r="E1342" s="3" t="s">
        <v>199</v>
      </c>
      <c r="F1342" s="50" t="s">
        <v>24</v>
      </c>
      <c r="G1342" s="28">
        <v>1686</v>
      </c>
      <c r="H1342" s="29">
        <v>0</v>
      </c>
      <c r="I1342" s="30"/>
    </row>
    <row r="1343" spans="1:9" s="149" customFormat="1" ht="30.75" customHeight="1">
      <c r="A1343" s="87">
        <v>4</v>
      </c>
      <c r="B1343" s="2"/>
      <c r="C1343" s="2"/>
      <c r="D1343" s="1"/>
      <c r="E1343" s="149" t="s">
        <v>200</v>
      </c>
      <c r="F1343" s="14" t="s">
        <v>201</v>
      </c>
      <c r="G1343" s="15">
        <f t="shared" ref="G1343:I1343" si="192">G1338+G1303+G1221+G1192+G1154+G1108+G1249+G1133</f>
        <v>729757</v>
      </c>
      <c r="H1343" s="16">
        <f t="shared" si="192"/>
        <v>583953</v>
      </c>
      <c r="I1343" s="17">
        <f t="shared" si="192"/>
        <v>158777</v>
      </c>
    </row>
    <row r="1344" spans="1:9" s="149" customFormat="1" ht="42.75" customHeight="1">
      <c r="A1344" s="87">
        <v>1</v>
      </c>
      <c r="B1344" s="2"/>
      <c r="C1344" s="2"/>
      <c r="D1344" s="1" t="s">
        <v>202</v>
      </c>
      <c r="E1344" s="149" t="s">
        <v>203</v>
      </c>
      <c r="F1344" s="150" t="s">
        <v>202</v>
      </c>
      <c r="G1344" s="151">
        <f>G1345+G1372</f>
        <v>89471</v>
      </c>
      <c r="H1344" s="152">
        <f>H1345</f>
        <v>5952</v>
      </c>
      <c r="I1344" s="153">
        <f>I1345</f>
        <v>2000</v>
      </c>
    </row>
    <row r="1345" spans="1:9" s="106" customFormat="1" ht="17.100000000000001" customHeight="1">
      <c r="A1345" s="87">
        <v>2</v>
      </c>
      <c r="B1345" s="2"/>
      <c r="C1345" s="2" t="s">
        <v>120</v>
      </c>
      <c r="D1345" s="1" t="s">
        <v>202</v>
      </c>
      <c r="E1345" s="149" t="s">
        <v>203</v>
      </c>
      <c r="F1345" s="116" t="s">
        <v>121</v>
      </c>
      <c r="G1345" s="65">
        <f t="shared" ref="G1345:I1345" si="193">SUM(G1346:G1371)</f>
        <v>85196</v>
      </c>
      <c r="H1345" s="66">
        <f t="shared" si="193"/>
        <v>5952</v>
      </c>
      <c r="I1345" s="67">
        <f t="shared" si="193"/>
        <v>2000</v>
      </c>
    </row>
    <row r="1346" spans="1:9" s="79" customFormat="1" ht="45.75" customHeight="1">
      <c r="A1346" s="87"/>
      <c r="B1346" s="2"/>
      <c r="C1346" s="2" t="s">
        <v>120</v>
      </c>
      <c r="D1346" s="1" t="s">
        <v>202</v>
      </c>
      <c r="E1346" s="149" t="s">
        <v>203</v>
      </c>
      <c r="F1346" s="76" t="s">
        <v>204</v>
      </c>
      <c r="G1346" s="28">
        <f>2452+154</f>
        <v>2606</v>
      </c>
      <c r="H1346" s="29"/>
      <c r="I1346" s="30"/>
    </row>
    <row r="1347" spans="1:9" s="79" customFormat="1" ht="15.75" customHeight="1">
      <c r="A1347" s="87"/>
      <c r="B1347" s="2"/>
      <c r="C1347" s="2" t="s">
        <v>120</v>
      </c>
      <c r="D1347" s="1" t="s">
        <v>202</v>
      </c>
      <c r="E1347" s="149" t="s">
        <v>203</v>
      </c>
      <c r="F1347" s="52" t="s">
        <v>42</v>
      </c>
      <c r="G1347" s="28">
        <v>2580</v>
      </c>
      <c r="H1347" s="29">
        <v>1600</v>
      </c>
      <c r="I1347" s="30"/>
    </row>
    <row r="1348" spans="1:9" s="79" customFormat="1" ht="15.75" customHeight="1">
      <c r="A1348" s="87"/>
      <c r="B1348" s="2"/>
      <c r="C1348" s="2" t="s">
        <v>120</v>
      </c>
      <c r="D1348" s="1" t="s">
        <v>202</v>
      </c>
      <c r="E1348" s="149" t="s">
        <v>203</v>
      </c>
      <c r="F1348" s="52" t="s">
        <v>48</v>
      </c>
      <c r="G1348" s="28">
        <v>20</v>
      </c>
      <c r="H1348" s="29"/>
      <c r="I1348" s="30"/>
    </row>
    <row r="1349" spans="1:9" s="79" customFormat="1" ht="15" customHeight="1">
      <c r="A1349" s="87"/>
      <c r="B1349" s="2"/>
      <c r="C1349" s="2" t="s">
        <v>120</v>
      </c>
      <c r="D1349" s="1" t="s">
        <v>202</v>
      </c>
      <c r="E1349" s="149" t="s">
        <v>203</v>
      </c>
      <c r="F1349" s="76" t="s">
        <v>99</v>
      </c>
      <c r="G1349" s="28">
        <v>2500</v>
      </c>
      <c r="H1349" s="29">
        <v>800</v>
      </c>
      <c r="I1349" s="30"/>
    </row>
    <row r="1350" spans="1:9" s="79" customFormat="1" ht="15.75" customHeight="1">
      <c r="A1350" s="87"/>
      <c r="B1350" s="2"/>
      <c r="C1350" s="2" t="s">
        <v>120</v>
      </c>
      <c r="D1350" s="1" t="s">
        <v>202</v>
      </c>
      <c r="E1350" s="149" t="s">
        <v>203</v>
      </c>
      <c r="F1350" s="52" t="s">
        <v>154</v>
      </c>
      <c r="G1350" s="28">
        <v>5200</v>
      </c>
      <c r="H1350" s="29"/>
      <c r="I1350" s="30"/>
    </row>
    <row r="1351" spans="1:9" s="79" customFormat="1" ht="15.75" customHeight="1">
      <c r="A1351" s="87"/>
      <c r="B1351" s="2"/>
      <c r="C1351" s="2" t="s">
        <v>120</v>
      </c>
      <c r="D1351" s="1" t="s">
        <v>202</v>
      </c>
      <c r="E1351" s="149" t="s">
        <v>203</v>
      </c>
      <c r="F1351" s="52" t="s">
        <v>140</v>
      </c>
      <c r="G1351" s="28">
        <v>5800</v>
      </c>
      <c r="H1351" s="29">
        <v>900</v>
      </c>
      <c r="I1351" s="30"/>
    </row>
    <row r="1352" spans="1:9" s="79" customFormat="1" ht="15.75" customHeight="1">
      <c r="A1352" s="87"/>
      <c r="B1352" s="2"/>
      <c r="C1352" s="2" t="s">
        <v>120</v>
      </c>
      <c r="D1352" s="1" t="s">
        <v>202</v>
      </c>
      <c r="E1352" s="149" t="s">
        <v>203</v>
      </c>
      <c r="F1352" s="52" t="s">
        <v>115</v>
      </c>
      <c r="G1352" s="28">
        <v>5500</v>
      </c>
      <c r="H1352" s="29"/>
      <c r="I1352" s="30"/>
    </row>
    <row r="1353" spans="1:9" s="79" customFormat="1" ht="15.75" customHeight="1">
      <c r="A1353" s="87"/>
      <c r="B1353" s="2"/>
      <c r="C1353" s="2" t="s">
        <v>120</v>
      </c>
      <c r="D1353" s="1" t="s">
        <v>202</v>
      </c>
      <c r="E1353" s="149" t="s">
        <v>203</v>
      </c>
      <c r="F1353" s="52" t="s">
        <v>27</v>
      </c>
      <c r="G1353" s="28">
        <v>4400</v>
      </c>
      <c r="H1353" s="29">
        <v>200</v>
      </c>
      <c r="I1353" s="30"/>
    </row>
    <row r="1354" spans="1:9" s="79" customFormat="1" ht="15.75" customHeight="1">
      <c r="A1354" s="87"/>
      <c r="B1354" s="2"/>
      <c r="C1354" s="2" t="s">
        <v>120</v>
      </c>
      <c r="D1354" s="1" t="s">
        <v>202</v>
      </c>
      <c r="E1354" s="149" t="s">
        <v>203</v>
      </c>
      <c r="F1354" s="52" t="s">
        <v>130</v>
      </c>
      <c r="G1354" s="28">
        <v>2500</v>
      </c>
      <c r="H1354" s="29"/>
      <c r="I1354" s="30"/>
    </row>
    <row r="1355" spans="1:9" s="79" customFormat="1" ht="15.75" customHeight="1">
      <c r="A1355" s="87"/>
      <c r="B1355" s="2"/>
      <c r="C1355" s="2" t="s">
        <v>120</v>
      </c>
      <c r="D1355" s="1" t="s">
        <v>202</v>
      </c>
      <c r="E1355" s="149" t="s">
        <v>203</v>
      </c>
      <c r="F1355" s="52" t="s">
        <v>142</v>
      </c>
      <c r="G1355" s="28">
        <v>3000</v>
      </c>
      <c r="H1355" s="29"/>
      <c r="I1355" s="30"/>
    </row>
    <row r="1356" spans="1:9" s="79" customFormat="1" ht="15.75" customHeight="1">
      <c r="A1356" s="87"/>
      <c r="B1356" s="2"/>
      <c r="C1356" s="2" t="s">
        <v>120</v>
      </c>
      <c r="D1356" s="1" t="s">
        <v>202</v>
      </c>
      <c r="E1356" s="149" t="s">
        <v>203</v>
      </c>
      <c r="F1356" s="52" t="s">
        <v>44</v>
      </c>
      <c r="G1356" s="28">
        <v>5960</v>
      </c>
      <c r="H1356" s="29">
        <v>452</v>
      </c>
      <c r="I1356" s="30">
        <v>1000</v>
      </c>
    </row>
    <row r="1357" spans="1:9" s="79" customFormat="1" ht="15.75" customHeight="1">
      <c r="A1357" s="87"/>
      <c r="B1357" s="2"/>
      <c r="C1357" s="2" t="s">
        <v>120</v>
      </c>
      <c r="D1357" s="1" t="s">
        <v>202</v>
      </c>
      <c r="E1357" s="149" t="s">
        <v>203</v>
      </c>
      <c r="F1357" s="52" t="s">
        <v>56</v>
      </c>
      <c r="G1357" s="28"/>
      <c r="H1357" s="29"/>
      <c r="I1357" s="30"/>
    </row>
    <row r="1358" spans="1:9" s="79" customFormat="1" ht="15.75" customHeight="1">
      <c r="A1358" s="87"/>
      <c r="B1358" s="2"/>
      <c r="C1358" s="2" t="s">
        <v>120</v>
      </c>
      <c r="D1358" s="1" t="s">
        <v>202</v>
      </c>
      <c r="E1358" s="149" t="s">
        <v>203</v>
      </c>
      <c r="F1358" s="52" t="s">
        <v>30</v>
      </c>
      <c r="G1358" s="28">
        <v>2500</v>
      </c>
      <c r="H1358" s="29"/>
      <c r="I1358" s="30"/>
    </row>
    <row r="1359" spans="1:9" s="79" customFormat="1" ht="15.75" customHeight="1">
      <c r="A1359" s="87"/>
      <c r="B1359" s="2"/>
      <c r="C1359" s="2" t="s">
        <v>120</v>
      </c>
      <c r="D1359" s="1" t="s">
        <v>202</v>
      </c>
      <c r="E1359" s="149" t="s">
        <v>203</v>
      </c>
      <c r="F1359" s="52" t="s">
        <v>151</v>
      </c>
      <c r="G1359" s="28">
        <v>3500</v>
      </c>
      <c r="H1359" s="29"/>
      <c r="I1359" s="30"/>
    </row>
    <row r="1360" spans="1:9" s="79" customFormat="1" ht="15.75" customHeight="1">
      <c r="A1360" s="87"/>
      <c r="B1360" s="2"/>
      <c r="C1360" s="2" t="s">
        <v>120</v>
      </c>
      <c r="D1360" s="1" t="s">
        <v>202</v>
      </c>
      <c r="E1360" s="149" t="s">
        <v>203</v>
      </c>
      <c r="F1360" s="52" t="s">
        <v>144</v>
      </c>
      <c r="G1360" s="28">
        <v>7500</v>
      </c>
      <c r="H1360" s="29">
        <v>800</v>
      </c>
      <c r="I1360" s="30"/>
    </row>
    <row r="1361" spans="1:9" s="79" customFormat="1" ht="15.75" customHeight="1">
      <c r="A1361" s="87"/>
      <c r="B1361" s="2"/>
      <c r="C1361" s="2" t="s">
        <v>120</v>
      </c>
      <c r="D1361" s="1" t="s">
        <v>202</v>
      </c>
      <c r="E1361" s="149" t="s">
        <v>203</v>
      </c>
      <c r="F1361" s="52" t="s">
        <v>131</v>
      </c>
      <c r="G1361" s="28">
        <f>6540-40</f>
        <v>6500</v>
      </c>
      <c r="H1361" s="29"/>
      <c r="I1361" s="30"/>
    </row>
    <row r="1362" spans="1:9" s="79" customFormat="1" ht="15.75" customHeight="1">
      <c r="A1362" s="87"/>
      <c r="B1362" s="2"/>
      <c r="C1362" s="2" t="s">
        <v>120</v>
      </c>
      <c r="D1362" s="1" t="s">
        <v>202</v>
      </c>
      <c r="E1362" s="149" t="s">
        <v>203</v>
      </c>
      <c r="F1362" s="52" t="s">
        <v>163</v>
      </c>
      <c r="G1362" s="28">
        <v>40</v>
      </c>
      <c r="H1362" s="29"/>
      <c r="I1362" s="30"/>
    </row>
    <row r="1363" spans="1:9" s="79" customFormat="1" ht="15.75" customHeight="1">
      <c r="A1363" s="87"/>
      <c r="B1363" s="2"/>
      <c r="C1363" s="2" t="s">
        <v>120</v>
      </c>
      <c r="D1363" s="1" t="s">
        <v>202</v>
      </c>
      <c r="E1363" s="149" t="s">
        <v>203</v>
      </c>
      <c r="F1363" s="52" t="s">
        <v>132</v>
      </c>
      <c r="G1363" s="28">
        <f>7240-110</f>
        <v>7130</v>
      </c>
      <c r="H1363" s="29"/>
      <c r="I1363" s="30"/>
    </row>
    <row r="1364" spans="1:9" s="79" customFormat="1" ht="15.75" customHeight="1">
      <c r="A1364" s="87"/>
      <c r="B1364" s="2"/>
      <c r="C1364" s="2" t="s">
        <v>120</v>
      </c>
      <c r="D1364" s="1" t="s">
        <v>202</v>
      </c>
      <c r="E1364" s="149" t="s">
        <v>203</v>
      </c>
      <c r="F1364" s="52" t="s">
        <v>205</v>
      </c>
      <c r="G1364" s="28">
        <v>60</v>
      </c>
      <c r="H1364" s="29"/>
      <c r="I1364" s="30"/>
    </row>
    <row r="1365" spans="1:9" s="79" customFormat="1" ht="15.75" customHeight="1">
      <c r="A1365" s="87"/>
      <c r="B1365" s="2"/>
      <c r="C1365" s="2" t="s">
        <v>120</v>
      </c>
      <c r="D1365" s="1" t="s">
        <v>202</v>
      </c>
      <c r="E1365" s="149" t="s">
        <v>203</v>
      </c>
      <c r="F1365" s="52" t="s">
        <v>206</v>
      </c>
      <c r="G1365" s="28">
        <v>100</v>
      </c>
      <c r="H1365" s="29"/>
      <c r="I1365" s="30"/>
    </row>
    <row r="1366" spans="1:9" s="79" customFormat="1" ht="15.75" customHeight="1">
      <c r="A1366" s="87"/>
      <c r="B1366" s="2"/>
      <c r="C1366" s="2" t="s">
        <v>120</v>
      </c>
      <c r="D1366" s="1" t="s">
        <v>202</v>
      </c>
      <c r="E1366" s="149" t="s">
        <v>203</v>
      </c>
      <c r="F1366" s="52" t="s">
        <v>34</v>
      </c>
      <c r="G1366" s="28">
        <v>3600</v>
      </c>
      <c r="H1366" s="29">
        <v>200</v>
      </c>
      <c r="I1366" s="30">
        <v>1000</v>
      </c>
    </row>
    <row r="1367" spans="1:9" s="79" customFormat="1" ht="15.75" customHeight="1">
      <c r="A1367" s="87"/>
      <c r="B1367" s="2"/>
      <c r="C1367" s="2" t="s">
        <v>120</v>
      </c>
      <c r="D1367" s="1" t="s">
        <v>202</v>
      </c>
      <c r="E1367" s="149" t="s">
        <v>203</v>
      </c>
      <c r="F1367" s="52" t="s">
        <v>68</v>
      </c>
      <c r="G1367" s="28">
        <v>3000</v>
      </c>
      <c r="H1367" s="29"/>
      <c r="I1367" s="30"/>
    </row>
    <row r="1368" spans="1:9" s="79" customFormat="1" ht="15.75" customHeight="1">
      <c r="A1368" s="87"/>
      <c r="B1368" s="2"/>
      <c r="C1368" s="2" t="s">
        <v>120</v>
      </c>
      <c r="D1368" s="1" t="s">
        <v>202</v>
      </c>
      <c r="E1368" s="149" t="s">
        <v>203</v>
      </c>
      <c r="F1368" s="52" t="s">
        <v>36</v>
      </c>
      <c r="G1368" s="28">
        <v>3600</v>
      </c>
      <c r="H1368" s="29">
        <v>250</v>
      </c>
      <c r="I1368" s="30"/>
    </row>
    <row r="1369" spans="1:9" s="79" customFormat="1" ht="15.75" customHeight="1">
      <c r="A1369" s="87"/>
      <c r="B1369" s="2"/>
      <c r="C1369" s="2" t="s">
        <v>120</v>
      </c>
      <c r="D1369" s="1" t="s">
        <v>202</v>
      </c>
      <c r="E1369" s="149" t="s">
        <v>203</v>
      </c>
      <c r="F1369" s="52" t="s">
        <v>207</v>
      </c>
      <c r="G1369" s="28">
        <v>2000</v>
      </c>
      <c r="H1369" s="29"/>
      <c r="I1369" s="30"/>
    </row>
    <row r="1370" spans="1:9" s="18" customFormat="1" ht="15.75" customHeight="1">
      <c r="A1370" s="87"/>
      <c r="B1370" s="2"/>
      <c r="C1370" s="2" t="s">
        <v>120</v>
      </c>
      <c r="D1370" s="1" t="s">
        <v>202</v>
      </c>
      <c r="E1370" s="149" t="s">
        <v>203</v>
      </c>
      <c r="F1370" s="52" t="s">
        <v>208</v>
      </c>
      <c r="G1370" s="28">
        <f>150+50</f>
        <v>200</v>
      </c>
      <c r="H1370" s="29"/>
      <c r="I1370" s="30"/>
    </row>
    <row r="1371" spans="1:9" s="79" customFormat="1" ht="15.75" customHeight="1">
      <c r="A1371" s="87"/>
      <c r="B1371" s="2"/>
      <c r="C1371" s="2" t="s">
        <v>120</v>
      </c>
      <c r="D1371" s="1" t="s">
        <v>202</v>
      </c>
      <c r="E1371" s="149" t="s">
        <v>203</v>
      </c>
      <c r="F1371" s="52" t="s">
        <v>69</v>
      </c>
      <c r="G1371" s="28">
        <v>5400</v>
      </c>
      <c r="H1371" s="29">
        <v>750</v>
      </c>
      <c r="I1371" s="30"/>
    </row>
    <row r="1372" spans="1:9" s="106" customFormat="1" ht="24" customHeight="1">
      <c r="A1372" s="87">
        <v>2</v>
      </c>
      <c r="B1372" s="2"/>
      <c r="C1372" s="2" t="s">
        <v>209</v>
      </c>
      <c r="D1372" s="1" t="s">
        <v>202</v>
      </c>
      <c r="E1372" s="149" t="s">
        <v>203</v>
      </c>
      <c r="F1372" s="116" t="s">
        <v>210</v>
      </c>
      <c r="G1372" s="65">
        <f t="shared" ref="G1372:I1372" si="194">SUM(G1373:G1387)</f>
        <v>4275</v>
      </c>
      <c r="H1372" s="66">
        <f t="shared" si="194"/>
        <v>0</v>
      </c>
      <c r="I1372" s="67">
        <f t="shared" si="194"/>
        <v>0</v>
      </c>
    </row>
    <row r="1373" spans="1:9" s="79" customFormat="1" ht="15.75" customHeight="1">
      <c r="A1373" s="87"/>
      <c r="B1373" s="2"/>
      <c r="C1373" s="2" t="s">
        <v>209</v>
      </c>
      <c r="D1373" s="1" t="s">
        <v>202</v>
      </c>
      <c r="E1373" s="149" t="s">
        <v>203</v>
      </c>
      <c r="F1373" s="52" t="s">
        <v>42</v>
      </c>
      <c r="G1373" s="28">
        <v>600</v>
      </c>
      <c r="H1373" s="29"/>
      <c r="I1373" s="30"/>
    </row>
    <row r="1374" spans="1:9" s="79" customFormat="1" ht="15.75" customHeight="1">
      <c r="A1374" s="87"/>
      <c r="B1374" s="2"/>
      <c r="C1374" s="2" t="s">
        <v>209</v>
      </c>
      <c r="D1374" s="1"/>
      <c r="E1374" s="149" t="s">
        <v>203</v>
      </c>
      <c r="F1374" s="52" t="s">
        <v>154</v>
      </c>
      <c r="G1374" s="28">
        <f>0+130</f>
        <v>130</v>
      </c>
      <c r="H1374" s="29"/>
      <c r="I1374" s="30"/>
    </row>
    <row r="1375" spans="1:9" s="79" customFormat="1" ht="15.75" customHeight="1">
      <c r="A1375" s="87"/>
      <c r="B1375" s="2"/>
      <c r="C1375" s="2" t="s">
        <v>209</v>
      </c>
      <c r="D1375" s="1" t="s">
        <v>202</v>
      </c>
      <c r="E1375" s="149" t="s">
        <v>203</v>
      </c>
      <c r="F1375" s="52" t="s">
        <v>115</v>
      </c>
      <c r="G1375" s="28">
        <v>600</v>
      </c>
      <c r="H1375" s="29"/>
      <c r="I1375" s="30"/>
    </row>
    <row r="1376" spans="1:9" s="79" customFormat="1" ht="15.75" customHeight="1">
      <c r="A1376" s="87"/>
      <c r="B1376" s="2"/>
      <c r="C1376" s="2" t="s">
        <v>209</v>
      </c>
      <c r="D1376" s="1" t="s">
        <v>202</v>
      </c>
      <c r="E1376" s="149" t="s">
        <v>203</v>
      </c>
      <c r="F1376" s="52" t="s">
        <v>27</v>
      </c>
      <c r="G1376" s="28">
        <v>150</v>
      </c>
      <c r="H1376" s="29"/>
      <c r="I1376" s="30"/>
    </row>
    <row r="1377" spans="1:9" s="79" customFormat="1" ht="15.75" customHeight="1">
      <c r="A1377" s="87"/>
      <c r="B1377" s="2"/>
      <c r="C1377" s="2" t="s">
        <v>209</v>
      </c>
      <c r="D1377" s="1" t="s">
        <v>202</v>
      </c>
      <c r="E1377" s="149" t="s">
        <v>203</v>
      </c>
      <c r="F1377" s="52" t="s">
        <v>122</v>
      </c>
      <c r="G1377" s="28">
        <v>125</v>
      </c>
      <c r="H1377" s="29"/>
      <c r="I1377" s="30"/>
    </row>
    <row r="1378" spans="1:9" s="79" customFormat="1" ht="15.75" customHeight="1">
      <c r="A1378" s="87"/>
      <c r="B1378" s="2"/>
      <c r="C1378" s="2" t="s">
        <v>209</v>
      </c>
      <c r="D1378" s="1" t="s">
        <v>202</v>
      </c>
      <c r="E1378" s="149" t="s">
        <v>203</v>
      </c>
      <c r="F1378" s="52" t="s">
        <v>142</v>
      </c>
      <c r="G1378" s="28">
        <v>50</v>
      </c>
      <c r="H1378" s="29"/>
      <c r="I1378" s="30"/>
    </row>
    <row r="1379" spans="1:9" s="79" customFormat="1" ht="15.75" customHeight="1">
      <c r="A1379" s="87"/>
      <c r="B1379" s="2"/>
      <c r="C1379" s="2" t="s">
        <v>209</v>
      </c>
      <c r="D1379" s="1" t="s">
        <v>202</v>
      </c>
      <c r="E1379" s="149" t="s">
        <v>203</v>
      </c>
      <c r="F1379" s="52" t="s">
        <v>44</v>
      </c>
      <c r="G1379" s="28">
        <v>50</v>
      </c>
      <c r="H1379" s="29"/>
      <c r="I1379" s="30"/>
    </row>
    <row r="1380" spans="1:9" s="79" customFormat="1" ht="15.75" customHeight="1">
      <c r="A1380" s="87"/>
      <c r="B1380" s="2"/>
      <c r="C1380" s="2" t="s">
        <v>209</v>
      </c>
      <c r="D1380" s="1" t="s">
        <v>202</v>
      </c>
      <c r="E1380" s="149" t="s">
        <v>203</v>
      </c>
      <c r="F1380" s="52" t="s">
        <v>143</v>
      </c>
      <c r="G1380" s="28">
        <v>50</v>
      </c>
      <c r="H1380" s="29"/>
      <c r="I1380" s="30"/>
    </row>
    <row r="1381" spans="1:9" s="79" customFormat="1" ht="15.75" customHeight="1">
      <c r="A1381" s="87"/>
      <c r="B1381" s="2"/>
      <c r="C1381" s="2" t="s">
        <v>209</v>
      </c>
      <c r="D1381" s="1" t="s">
        <v>202</v>
      </c>
      <c r="E1381" s="149" t="s">
        <v>203</v>
      </c>
      <c r="F1381" s="52" t="s">
        <v>144</v>
      </c>
      <c r="G1381" s="28">
        <f>400-50</f>
        <v>350</v>
      </c>
      <c r="H1381" s="29"/>
      <c r="I1381" s="30"/>
    </row>
    <row r="1382" spans="1:9" s="79" customFormat="1" ht="15.75" customHeight="1">
      <c r="A1382" s="87"/>
      <c r="B1382" s="2"/>
      <c r="C1382" s="2" t="s">
        <v>209</v>
      </c>
      <c r="D1382" s="1" t="s">
        <v>202</v>
      </c>
      <c r="E1382" s="149" t="s">
        <v>203</v>
      </c>
      <c r="F1382" s="52" t="s">
        <v>131</v>
      </c>
      <c r="G1382" s="28">
        <v>500</v>
      </c>
      <c r="H1382" s="29"/>
      <c r="I1382" s="30"/>
    </row>
    <row r="1383" spans="1:9" s="79" customFormat="1" ht="15.75" customHeight="1">
      <c r="A1383" s="87"/>
      <c r="B1383" s="2"/>
      <c r="C1383" s="2" t="s">
        <v>209</v>
      </c>
      <c r="D1383" s="1" t="s">
        <v>202</v>
      </c>
      <c r="E1383" s="149" t="s">
        <v>203</v>
      </c>
      <c r="F1383" s="52" t="s">
        <v>132</v>
      </c>
      <c r="G1383" s="28">
        <f>150-10</f>
        <v>140</v>
      </c>
      <c r="H1383" s="29"/>
      <c r="I1383" s="30"/>
    </row>
    <row r="1384" spans="1:9" s="79" customFormat="1" ht="15.75" customHeight="1">
      <c r="A1384" s="87"/>
      <c r="B1384" s="2"/>
      <c r="C1384" s="2" t="s">
        <v>209</v>
      </c>
      <c r="D1384" s="1" t="s">
        <v>202</v>
      </c>
      <c r="E1384" s="149" t="s">
        <v>203</v>
      </c>
      <c r="F1384" s="52" t="s">
        <v>34</v>
      </c>
      <c r="G1384" s="28">
        <v>350</v>
      </c>
      <c r="H1384" s="29"/>
      <c r="I1384" s="30"/>
    </row>
    <row r="1385" spans="1:9" s="79" customFormat="1" ht="15.75" customHeight="1">
      <c r="A1385" s="87"/>
      <c r="B1385" s="2"/>
      <c r="C1385" s="2" t="s">
        <v>209</v>
      </c>
      <c r="D1385" s="1" t="s">
        <v>202</v>
      </c>
      <c r="E1385" s="149" t="s">
        <v>203</v>
      </c>
      <c r="F1385" s="52" t="s">
        <v>68</v>
      </c>
      <c r="G1385" s="28">
        <f>200-30</f>
        <v>170</v>
      </c>
      <c r="H1385" s="29"/>
      <c r="I1385" s="30"/>
    </row>
    <row r="1386" spans="1:9" s="79" customFormat="1" ht="15.75" customHeight="1">
      <c r="A1386" s="87"/>
      <c r="B1386" s="2"/>
      <c r="C1386" s="2" t="s">
        <v>209</v>
      </c>
      <c r="D1386" s="1" t="s">
        <v>202</v>
      </c>
      <c r="E1386" s="149" t="s">
        <v>203</v>
      </c>
      <c r="F1386" s="52" t="s">
        <v>211</v>
      </c>
      <c r="G1386" s="28">
        <f>50-40</f>
        <v>10</v>
      </c>
      <c r="H1386" s="29"/>
      <c r="I1386" s="30"/>
    </row>
    <row r="1387" spans="1:9" s="79" customFormat="1" ht="15.75" customHeight="1">
      <c r="A1387" s="87"/>
      <c r="B1387" s="2"/>
      <c r="C1387" s="2" t="s">
        <v>209</v>
      </c>
      <c r="D1387" s="1" t="s">
        <v>202</v>
      </c>
      <c r="E1387" s="149" t="s">
        <v>203</v>
      </c>
      <c r="F1387" s="52" t="s">
        <v>69</v>
      </c>
      <c r="G1387" s="28">
        <v>1000</v>
      </c>
      <c r="H1387" s="29"/>
      <c r="I1387" s="30"/>
    </row>
    <row r="1388" spans="1:9" s="3" customFormat="1" ht="38.25" customHeight="1">
      <c r="A1388" s="87">
        <v>1</v>
      </c>
      <c r="B1388" s="2"/>
      <c r="C1388" s="2"/>
      <c r="D1388" s="1" t="s">
        <v>212</v>
      </c>
      <c r="E1388" s="3" t="s">
        <v>213</v>
      </c>
      <c r="F1388" s="154" t="s">
        <v>212</v>
      </c>
      <c r="G1388" s="15">
        <f>G1389+G1408</f>
        <v>39863</v>
      </c>
      <c r="H1388" s="16">
        <f>H1389</f>
        <v>4027</v>
      </c>
      <c r="I1388" s="17">
        <f>I1389</f>
        <v>20296</v>
      </c>
    </row>
    <row r="1389" spans="1:9" s="106" customFormat="1" ht="17.100000000000001" customHeight="1">
      <c r="A1389" s="87">
        <v>2</v>
      </c>
      <c r="B1389" s="2"/>
      <c r="C1389" s="2" t="s">
        <v>120</v>
      </c>
      <c r="D1389" s="1" t="s">
        <v>212</v>
      </c>
      <c r="E1389" s="3" t="s">
        <v>213</v>
      </c>
      <c r="F1389" s="116" t="s">
        <v>121</v>
      </c>
      <c r="G1389" s="31">
        <f t="shared" ref="G1389:I1389" si="195">SUM(G1390:G1407)</f>
        <v>36396</v>
      </c>
      <c r="H1389" s="32">
        <f t="shared" si="195"/>
        <v>4027</v>
      </c>
      <c r="I1389" s="33">
        <f t="shared" si="195"/>
        <v>20296</v>
      </c>
    </row>
    <row r="1390" spans="1:9" s="106" customFormat="1" ht="17.100000000000001" customHeight="1">
      <c r="A1390" s="87"/>
      <c r="B1390" s="2"/>
      <c r="C1390" s="2" t="s">
        <v>120</v>
      </c>
      <c r="D1390" s="1" t="s">
        <v>212</v>
      </c>
      <c r="E1390" s="3" t="s">
        <v>213</v>
      </c>
      <c r="F1390" s="52" t="s">
        <v>42</v>
      </c>
      <c r="G1390" s="28">
        <v>1475</v>
      </c>
      <c r="H1390" s="29"/>
      <c r="I1390" s="30"/>
    </row>
    <row r="1391" spans="1:9" s="79" customFormat="1" ht="15.75" customHeight="1">
      <c r="A1391" s="87"/>
      <c r="B1391" s="2"/>
      <c r="C1391" s="2" t="s">
        <v>120</v>
      </c>
      <c r="D1391" s="1" t="s">
        <v>212</v>
      </c>
      <c r="E1391" s="3" t="s">
        <v>213</v>
      </c>
      <c r="F1391" s="52" t="s">
        <v>140</v>
      </c>
      <c r="G1391" s="28">
        <v>4700</v>
      </c>
      <c r="H1391" s="29"/>
      <c r="I1391" s="30"/>
    </row>
    <row r="1392" spans="1:9" s="79" customFormat="1" ht="15.75" customHeight="1">
      <c r="A1392" s="87"/>
      <c r="B1392" s="2"/>
      <c r="C1392" s="2" t="s">
        <v>120</v>
      </c>
      <c r="D1392" s="1" t="s">
        <v>212</v>
      </c>
      <c r="E1392" s="3" t="s">
        <v>213</v>
      </c>
      <c r="F1392" s="52" t="s">
        <v>50</v>
      </c>
      <c r="G1392" s="28">
        <v>1900</v>
      </c>
      <c r="H1392" s="29">
        <v>115</v>
      </c>
      <c r="I1392" s="108">
        <v>1000</v>
      </c>
    </row>
    <row r="1393" spans="1:9" s="79" customFormat="1" ht="15.75" customHeight="1">
      <c r="A1393" s="87"/>
      <c r="B1393" s="2"/>
      <c r="C1393" s="2" t="s">
        <v>120</v>
      </c>
      <c r="D1393" s="1" t="s">
        <v>212</v>
      </c>
      <c r="E1393" s="3" t="s">
        <v>213</v>
      </c>
      <c r="F1393" s="52" t="s">
        <v>51</v>
      </c>
      <c r="G1393" s="28">
        <v>306</v>
      </c>
      <c r="H1393" s="29">
        <v>27</v>
      </c>
      <c r="I1393" s="108">
        <v>96</v>
      </c>
    </row>
    <row r="1394" spans="1:9" s="79" customFormat="1" ht="15.75" customHeight="1">
      <c r="A1394" s="87"/>
      <c r="B1394" s="2"/>
      <c r="C1394" s="2" t="s">
        <v>120</v>
      </c>
      <c r="D1394" s="1" t="s">
        <v>212</v>
      </c>
      <c r="E1394" s="3" t="s">
        <v>213</v>
      </c>
      <c r="F1394" s="52" t="s">
        <v>115</v>
      </c>
      <c r="G1394" s="28">
        <v>3000</v>
      </c>
      <c r="H1394" s="29">
        <v>345</v>
      </c>
      <c r="I1394" s="108"/>
    </row>
    <row r="1395" spans="1:9" s="79" customFormat="1" ht="15.75" customHeight="1">
      <c r="A1395" s="87"/>
      <c r="B1395" s="2"/>
      <c r="C1395" s="2" t="s">
        <v>120</v>
      </c>
      <c r="D1395" s="1" t="s">
        <v>212</v>
      </c>
      <c r="E1395" s="3" t="s">
        <v>213</v>
      </c>
      <c r="F1395" s="52" t="s">
        <v>141</v>
      </c>
      <c r="G1395" s="28">
        <v>2200</v>
      </c>
      <c r="H1395" s="29">
        <v>644</v>
      </c>
      <c r="I1395" s="108"/>
    </row>
    <row r="1396" spans="1:9" s="79" customFormat="1" ht="15.75" customHeight="1">
      <c r="A1396" s="87"/>
      <c r="B1396" s="2"/>
      <c r="C1396" s="2" t="s">
        <v>120</v>
      </c>
      <c r="D1396" s="1" t="s">
        <v>212</v>
      </c>
      <c r="E1396" s="3" t="s">
        <v>213</v>
      </c>
      <c r="F1396" s="52" t="s">
        <v>27</v>
      </c>
      <c r="G1396" s="28">
        <v>1100</v>
      </c>
      <c r="H1396" s="29">
        <v>50</v>
      </c>
      <c r="I1396" s="108"/>
    </row>
    <row r="1397" spans="1:9" s="79" customFormat="1" ht="15.75" customHeight="1">
      <c r="A1397" s="87"/>
      <c r="B1397" s="2"/>
      <c r="C1397" s="2" t="s">
        <v>120</v>
      </c>
      <c r="D1397" s="1" t="s">
        <v>212</v>
      </c>
      <c r="E1397" s="3" t="s">
        <v>213</v>
      </c>
      <c r="F1397" s="52" t="s">
        <v>130</v>
      </c>
      <c r="G1397" s="28">
        <v>1700</v>
      </c>
      <c r="H1397" s="29">
        <v>140</v>
      </c>
      <c r="I1397" s="108"/>
    </row>
    <row r="1398" spans="1:9" s="79" customFormat="1" ht="15.75" customHeight="1">
      <c r="A1398" s="87"/>
      <c r="B1398" s="2"/>
      <c r="C1398" s="2" t="s">
        <v>120</v>
      </c>
      <c r="D1398" s="1" t="s">
        <v>212</v>
      </c>
      <c r="E1398" s="155" t="s">
        <v>213</v>
      </c>
      <c r="F1398" s="52" t="s">
        <v>67</v>
      </c>
      <c r="G1398" s="28">
        <v>6967</v>
      </c>
      <c r="H1398" s="29">
        <v>1900</v>
      </c>
      <c r="I1398" s="108"/>
    </row>
    <row r="1399" spans="1:9" s="79" customFormat="1" ht="15.75" customHeight="1">
      <c r="A1399" s="87"/>
      <c r="B1399" s="2"/>
      <c r="C1399" s="2" t="s">
        <v>120</v>
      </c>
      <c r="D1399" s="1" t="s">
        <v>212</v>
      </c>
      <c r="E1399" s="3" t="s">
        <v>213</v>
      </c>
      <c r="F1399" s="52" t="s">
        <v>44</v>
      </c>
      <c r="G1399" s="28">
        <v>2900</v>
      </c>
      <c r="H1399" s="29"/>
      <c r="I1399" s="108">
        <v>1550</v>
      </c>
    </row>
    <row r="1400" spans="1:9" s="79" customFormat="1" ht="15.75" customHeight="1">
      <c r="A1400" s="87"/>
      <c r="B1400" s="2"/>
      <c r="C1400" s="2" t="s">
        <v>120</v>
      </c>
      <c r="D1400" s="1" t="s">
        <v>212</v>
      </c>
      <c r="E1400" s="3" t="s">
        <v>213</v>
      </c>
      <c r="F1400" s="52" t="s">
        <v>56</v>
      </c>
      <c r="G1400" s="28"/>
      <c r="H1400" s="29"/>
      <c r="I1400" s="108"/>
    </row>
    <row r="1401" spans="1:9" s="79" customFormat="1" ht="15.75" customHeight="1">
      <c r="A1401" s="87"/>
      <c r="B1401" s="2"/>
      <c r="C1401" s="2" t="s">
        <v>120</v>
      </c>
      <c r="D1401" s="1" t="s">
        <v>212</v>
      </c>
      <c r="E1401" s="155" t="s">
        <v>213</v>
      </c>
      <c r="F1401" s="52" t="s">
        <v>214</v>
      </c>
      <c r="G1401" s="28">
        <v>400</v>
      </c>
      <c r="H1401" s="29">
        <v>310</v>
      </c>
      <c r="I1401" s="108"/>
    </row>
    <row r="1402" spans="1:9" s="79" customFormat="1" ht="15.75" customHeight="1">
      <c r="A1402" s="87"/>
      <c r="B1402" s="2"/>
      <c r="C1402" s="2" t="s">
        <v>120</v>
      </c>
      <c r="D1402" s="1" t="s">
        <v>212</v>
      </c>
      <c r="E1402" s="3" t="s">
        <v>213</v>
      </c>
      <c r="F1402" s="52" t="s">
        <v>131</v>
      </c>
      <c r="G1402" s="28">
        <v>1230</v>
      </c>
      <c r="H1402" s="29">
        <v>50</v>
      </c>
      <c r="I1402" s="108"/>
    </row>
    <row r="1403" spans="1:9" s="79" customFormat="1" ht="15.75" customHeight="1">
      <c r="A1403" s="87"/>
      <c r="B1403" s="2"/>
      <c r="C1403" s="2" t="s">
        <v>120</v>
      </c>
      <c r="D1403" s="1" t="s">
        <v>212</v>
      </c>
      <c r="E1403" s="3" t="s">
        <v>213</v>
      </c>
      <c r="F1403" s="52" t="s">
        <v>34</v>
      </c>
      <c r="G1403" s="28">
        <v>2400</v>
      </c>
      <c r="H1403" s="29">
        <v>181</v>
      </c>
      <c r="I1403" s="108">
        <v>17650</v>
      </c>
    </row>
    <row r="1404" spans="1:9" s="79" customFormat="1" ht="15.75" customHeight="1">
      <c r="A1404" s="87"/>
      <c r="B1404" s="2"/>
      <c r="C1404" s="2" t="s">
        <v>120</v>
      </c>
      <c r="D1404" s="1" t="s">
        <v>212</v>
      </c>
      <c r="E1404" s="3" t="s">
        <v>213</v>
      </c>
      <c r="F1404" s="52" t="s">
        <v>35</v>
      </c>
      <c r="G1404" s="28"/>
      <c r="H1404" s="29"/>
      <c r="I1404" s="108"/>
    </row>
    <row r="1405" spans="1:9" s="79" customFormat="1" ht="15.75" customHeight="1">
      <c r="A1405" s="87"/>
      <c r="B1405" s="2"/>
      <c r="C1405" s="2" t="s">
        <v>120</v>
      </c>
      <c r="D1405" s="1" t="s">
        <v>212</v>
      </c>
      <c r="E1405" s="3" t="s">
        <v>213</v>
      </c>
      <c r="F1405" s="52" t="s">
        <v>68</v>
      </c>
      <c r="G1405" s="28">
        <v>2300</v>
      </c>
      <c r="H1405" s="29">
        <v>180</v>
      </c>
      <c r="I1405" s="30"/>
    </row>
    <row r="1406" spans="1:9" s="79" customFormat="1" ht="15.75" customHeight="1">
      <c r="A1406" s="87"/>
      <c r="B1406" s="2"/>
      <c r="C1406" s="2" t="s">
        <v>120</v>
      </c>
      <c r="D1406" s="1" t="s">
        <v>212</v>
      </c>
      <c r="E1406" s="3" t="s">
        <v>213</v>
      </c>
      <c r="F1406" s="52" t="s">
        <v>36</v>
      </c>
      <c r="G1406" s="28">
        <v>2830</v>
      </c>
      <c r="H1406" s="29">
        <v>80</v>
      </c>
      <c r="I1406" s="30"/>
    </row>
    <row r="1407" spans="1:9" s="79" customFormat="1" ht="15.75" customHeight="1">
      <c r="A1407" s="87"/>
      <c r="B1407" s="2"/>
      <c r="C1407" s="2" t="s">
        <v>120</v>
      </c>
      <c r="D1407" s="1" t="s">
        <v>212</v>
      </c>
      <c r="E1407" s="3" t="s">
        <v>213</v>
      </c>
      <c r="F1407" s="52" t="s">
        <v>69</v>
      </c>
      <c r="G1407" s="28">
        <v>988</v>
      </c>
      <c r="H1407" s="29">
        <v>5</v>
      </c>
      <c r="I1407" s="30"/>
    </row>
    <row r="1408" spans="1:9" s="106" customFormat="1" ht="21.75" customHeight="1">
      <c r="A1408" s="87">
        <v>2</v>
      </c>
      <c r="B1408" s="2"/>
      <c r="C1408" s="2" t="s">
        <v>209</v>
      </c>
      <c r="D1408" s="1" t="s">
        <v>212</v>
      </c>
      <c r="E1408" s="3" t="s">
        <v>213</v>
      </c>
      <c r="F1408" s="116" t="s">
        <v>210</v>
      </c>
      <c r="G1408" s="31">
        <f t="shared" ref="G1408:I1408" si="196">SUM(G1409:G1414)</f>
        <v>3467</v>
      </c>
      <c r="H1408" s="32">
        <f t="shared" si="196"/>
        <v>0</v>
      </c>
      <c r="I1408" s="33">
        <f t="shared" si="196"/>
        <v>0</v>
      </c>
    </row>
    <row r="1409" spans="1:9" s="79" customFormat="1" ht="15.75" customHeight="1">
      <c r="A1409" s="87"/>
      <c r="B1409" s="2"/>
      <c r="C1409" s="2" t="s">
        <v>209</v>
      </c>
      <c r="D1409" s="1" t="s">
        <v>212</v>
      </c>
      <c r="E1409" s="3" t="s">
        <v>213</v>
      </c>
      <c r="F1409" s="52" t="s">
        <v>115</v>
      </c>
      <c r="G1409" s="28">
        <v>930</v>
      </c>
      <c r="H1409" s="29"/>
      <c r="I1409" s="30"/>
    </row>
    <row r="1410" spans="1:9" s="79" customFormat="1" ht="15.75" customHeight="1">
      <c r="A1410" s="87"/>
      <c r="B1410" s="2"/>
      <c r="C1410" s="2" t="s">
        <v>209</v>
      </c>
      <c r="D1410" s="1" t="s">
        <v>212</v>
      </c>
      <c r="E1410" s="3" t="s">
        <v>213</v>
      </c>
      <c r="F1410" s="52" t="s">
        <v>27</v>
      </c>
      <c r="G1410" s="28">
        <v>520</v>
      </c>
      <c r="H1410" s="29"/>
      <c r="I1410" s="30"/>
    </row>
    <row r="1411" spans="1:9" s="79" customFormat="1" ht="15.75" customHeight="1">
      <c r="A1411" s="87"/>
      <c r="B1411" s="2"/>
      <c r="C1411" s="2" t="s">
        <v>209</v>
      </c>
      <c r="D1411" s="1" t="s">
        <v>212</v>
      </c>
      <c r="E1411" s="3" t="s">
        <v>213</v>
      </c>
      <c r="F1411" s="52" t="s">
        <v>131</v>
      </c>
      <c r="G1411" s="28">
        <v>388</v>
      </c>
      <c r="H1411" s="29"/>
      <c r="I1411" s="30"/>
    </row>
    <row r="1412" spans="1:9" s="79" customFormat="1" ht="15.75" customHeight="1">
      <c r="A1412" s="87"/>
      <c r="B1412" s="2"/>
      <c r="C1412" s="2" t="s">
        <v>209</v>
      </c>
      <c r="D1412" s="1" t="s">
        <v>212</v>
      </c>
      <c r="E1412" s="3" t="s">
        <v>213</v>
      </c>
      <c r="F1412" s="52" t="s">
        <v>68</v>
      </c>
      <c r="G1412" s="28">
        <v>368</v>
      </c>
      <c r="H1412" s="29"/>
      <c r="I1412" s="30"/>
    </row>
    <row r="1413" spans="1:9" s="79" customFormat="1" ht="15.75" customHeight="1">
      <c r="A1413" s="87"/>
      <c r="B1413" s="2"/>
      <c r="C1413" s="2" t="s">
        <v>209</v>
      </c>
      <c r="D1413" s="1" t="s">
        <v>212</v>
      </c>
      <c r="E1413" s="3" t="s">
        <v>213</v>
      </c>
      <c r="F1413" s="52" t="s">
        <v>36</v>
      </c>
      <c r="G1413" s="28">
        <v>1097</v>
      </c>
      <c r="H1413" s="29"/>
      <c r="I1413" s="30"/>
    </row>
    <row r="1414" spans="1:9" s="79" customFormat="1" ht="15.75" customHeight="1">
      <c r="A1414" s="87"/>
      <c r="B1414" s="2"/>
      <c r="C1414" s="2" t="s">
        <v>209</v>
      </c>
      <c r="D1414" s="1" t="s">
        <v>212</v>
      </c>
      <c r="E1414" s="3" t="s">
        <v>213</v>
      </c>
      <c r="F1414" s="52" t="s">
        <v>69</v>
      </c>
      <c r="G1414" s="28">
        <v>164</v>
      </c>
      <c r="H1414" s="29"/>
      <c r="I1414" s="30"/>
    </row>
    <row r="1415" spans="1:9" s="3" customFormat="1" ht="39" customHeight="1">
      <c r="A1415" s="87">
        <v>1</v>
      </c>
      <c r="B1415" s="2"/>
      <c r="C1415" s="2"/>
      <c r="D1415" s="1" t="s">
        <v>215</v>
      </c>
      <c r="E1415" s="3" t="s">
        <v>216</v>
      </c>
      <c r="F1415" s="150" t="s">
        <v>217</v>
      </c>
      <c r="G1415" s="15">
        <f t="shared" ref="G1415:I1415" si="197">G1454+G1416+G1437+G1446+G1450+G1456</f>
        <v>195959</v>
      </c>
      <c r="H1415" s="16">
        <f t="shared" si="197"/>
        <v>80116</v>
      </c>
      <c r="I1415" s="17">
        <f t="shared" si="197"/>
        <v>41450</v>
      </c>
    </row>
    <row r="1416" spans="1:9" s="106" customFormat="1" ht="17.100000000000001" customHeight="1">
      <c r="A1416" s="87">
        <v>2</v>
      </c>
      <c r="B1416" s="2"/>
      <c r="C1416" s="2" t="s">
        <v>120</v>
      </c>
      <c r="D1416" s="1" t="s">
        <v>215</v>
      </c>
      <c r="E1416" s="3" t="s">
        <v>216</v>
      </c>
      <c r="F1416" s="116" t="s">
        <v>121</v>
      </c>
      <c r="G1416" s="31">
        <f t="shared" ref="G1416:I1416" si="198">SUM(G1417:G1436)</f>
        <v>83965</v>
      </c>
      <c r="H1416" s="32">
        <f t="shared" si="198"/>
        <v>6730</v>
      </c>
      <c r="I1416" s="33">
        <f t="shared" si="198"/>
        <v>22520</v>
      </c>
    </row>
    <row r="1417" spans="1:9" s="79" customFormat="1" ht="15.75" customHeight="1">
      <c r="A1417" s="87"/>
      <c r="B1417" s="2"/>
      <c r="C1417" s="2" t="s">
        <v>120</v>
      </c>
      <c r="D1417" s="1" t="s">
        <v>215</v>
      </c>
      <c r="E1417" s="3" t="s">
        <v>216</v>
      </c>
      <c r="F1417" s="76" t="s">
        <v>100</v>
      </c>
      <c r="G1417" s="28">
        <v>0</v>
      </c>
      <c r="H1417" s="29">
        <v>500</v>
      </c>
      <c r="I1417" s="30"/>
    </row>
    <row r="1418" spans="1:9" s="79" customFormat="1" ht="15.75" customHeight="1">
      <c r="A1418" s="87"/>
      <c r="B1418" s="2"/>
      <c r="C1418" s="2" t="s">
        <v>120</v>
      </c>
      <c r="D1418" s="1" t="s">
        <v>215</v>
      </c>
      <c r="E1418" s="3" t="s">
        <v>216</v>
      </c>
      <c r="F1418" s="52" t="s">
        <v>149</v>
      </c>
      <c r="G1418" s="28">
        <v>4200</v>
      </c>
      <c r="H1418" s="29">
        <v>210</v>
      </c>
      <c r="I1418" s="30"/>
    </row>
    <row r="1419" spans="1:9" s="79" customFormat="1" ht="15.75" customHeight="1">
      <c r="A1419" s="87"/>
      <c r="B1419" s="2"/>
      <c r="C1419" s="2" t="s">
        <v>120</v>
      </c>
      <c r="D1419" s="1" t="s">
        <v>215</v>
      </c>
      <c r="E1419" s="3" t="s">
        <v>216</v>
      </c>
      <c r="F1419" s="52" t="s">
        <v>179</v>
      </c>
      <c r="G1419" s="28">
        <v>4070</v>
      </c>
      <c r="H1419" s="29">
        <v>300</v>
      </c>
      <c r="I1419" s="30"/>
    </row>
    <row r="1420" spans="1:9" s="79" customFormat="1" ht="15.75" customHeight="1">
      <c r="A1420" s="87"/>
      <c r="B1420" s="2"/>
      <c r="C1420" s="2" t="s">
        <v>120</v>
      </c>
      <c r="D1420" s="1" t="s">
        <v>215</v>
      </c>
      <c r="E1420" s="3" t="s">
        <v>216</v>
      </c>
      <c r="F1420" s="52" t="s">
        <v>55</v>
      </c>
      <c r="G1420" s="28">
        <v>1500</v>
      </c>
      <c r="H1420" s="29">
        <v>100</v>
      </c>
      <c r="I1420" s="30"/>
    </row>
    <row r="1421" spans="1:9" s="79" customFormat="1" ht="15.75" customHeight="1">
      <c r="A1421" s="87"/>
      <c r="B1421" s="2"/>
      <c r="C1421" s="2" t="s">
        <v>120</v>
      </c>
      <c r="D1421" s="1" t="s">
        <v>215</v>
      </c>
      <c r="E1421" s="3" t="s">
        <v>216</v>
      </c>
      <c r="F1421" s="50" t="s">
        <v>150</v>
      </c>
      <c r="G1421" s="28">
        <v>3500</v>
      </c>
      <c r="H1421" s="29">
        <v>350</v>
      </c>
      <c r="I1421" s="30"/>
    </row>
    <row r="1422" spans="1:9" s="79" customFormat="1" ht="15.75" customHeight="1">
      <c r="A1422" s="87"/>
      <c r="B1422" s="2"/>
      <c r="C1422" s="2" t="s">
        <v>120</v>
      </c>
      <c r="D1422" s="1" t="s">
        <v>215</v>
      </c>
      <c r="E1422" s="3" t="s">
        <v>216</v>
      </c>
      <c r="F1422" s="50" t="s">
        <v>218</v>
      </c>
      <c r="G1422" s="28">
        <v>3650</v>
      </c>
      <c r="H1422" s="29">
        <v>100</v>
      </c>
      <c r="I1422" s="30"/>
    </row>
    <row r="1423" spans="1:9" s="79" customFormat="1" ht="15.75" customHeight="1">
      <c r="A1423" s="87"/>
      <c r="B1423" s="2"/>
      <c r="C1423" s="2" t="s">
        <v>120</v>
      </c>
      <c r="D1423" s="1" t="s">
        <v>215</v>
      </c>
      <c r="E1423" s="3" t="s">
        <v>216</v>
      </c>
      <c r="F1423" s="50" t="s">
        <v>77</v>
      </c>
      <c r="G1423" s="28">
        <v>6350</v>
      </c>
      <c r="H1423" s="29">
        <v>10</v>
      </c>
      <c r="I1423" s="30"/>
    </row>
    <row r="1424" spans="1:9" s="79" customFormat="1" ht="15.75" customHeight="1">
      <c r="A1424" s="87"/>
      <c r="B1424" s="2"/>
      <c r="C1424" s="2" t="s">
        <v>120</v>
      </c>
      <c r="D1424" s="1" t="s">
        <v>215</v>
      </c>
      <c r="E1424" s="3" t="s">
        <v>216</v>
      </c>
      <c r="F1424" s="52" t="s">
        <v>49</v>
      </c>
      <c r="G1424" s="28">
        <v>6050</v>
      </c>
      <c r="H1424" s="29">
        <v>100</v>
      </c>
      <c r="I1424" s="30">
        <v>4100</v>
      </c>
    </row>
    <row r="1425" spans="1:9" s="79" customFormat="1" ht="15.75" customHeight="1">
      <c r="A1425" s="87"/>
      <c r="B1425" s="2"/>
      <c r="C1425" s="2" t="s">
        <v>120</v>
      </c>
      <c r="D1425" s="1" t="s">
        <v>215</v>
      </c>
      <c r="E1425" s="3" t="s">
        <v>216</v>
      </c>
      <c r="F1425" s="52" t="s">
        <v>66</v>
      </c>
      <c r="G1425" s="28">
        <v>8140</v>
      </c>
      <c r="H1425" s="29">
        <v>500</v>
      </c>
      <c r="I1425" s="30"/>
    </row>
    <row r="1426" spans="1:9" s="79" customFormat="1" ht="15.75" customHeight="1">
      <c r="A1426" s="87"/>
      <c r="B1426" s="2"/>
      <c r="C1426" s="2" t="s">
        <v>120</v>
      </c>
      <c r="D1426" s="1" t="s">
        <v>215</v>
      </c>
      <c r="E1426" s="3" t="s">
        <v>216</v>
      </c>
      <c r="F1426" s="50" t="s">
        <v>28</v>
      </c>
      <c r="G1426" s="28">
        <v>7535</v>
      </c>
      <c r="H1426" s="29">
        <v>650</v>
      </c>
      <c r="I1426" s="30"/>
    </row>
    <row r="1427" spans="1:9" s="79" customFormat="1" ht="15.75" customHeight="1">
      <c r="A1427" s="87"/>
      <c r="B1427" s="2"/>
      <c r="C1427" s="2" t="s">
        <v>120</v>
      </c>
      <c r="D1427" s="1" t="s">
        <v>215</v>
      </c>
      <c r="E1427" s="3" t="s">
        <v>216</v>
      </c>
      <c r="F1427" s="52" t="s">
        <v>219</v>
      </c>
      <c r="G1427" s="28">
        <v>2490</v>
      </c>
      <c r="H1427" s="29">
        <v>100</v>
      </c>
      <c r="I1427" s="30"/>
    </row>
    <row r="1428" spans="1:9" s="79" customFormat="1" ht="15.75" customHeight="1">
      <c r="A1428" s="87"/>
      <c r="B1428" s="2"/>
      <c r="C1428" s="2" t="s">
        <v>120</v>
      </c>
      <c r="D1428" s="1" t="s">
        <v>215</v>
      </c>
      <c r="E1428" s="3" t="s">
        <v>216</v>
      </c>
      <c r="F1428" s="52" t="s">
        <v>180</v>
      </c>
      <c r="G1428" s="28">
        <v>4480</v>
      </c>
      <c r="H1428" s="29">
        <v>200</v>
      </c>
      <c r="I1428" s="30"/>
    </row>
    <row r="1429" spans="1:9" s="79" customFormat="1" ht="15.75" customHeight="1">
      <c r="A1429" s="87"/>
      <c r="B1429" s="2"/>
      <c r="C1429" s="2" t="s">
        <v>120</v>
      </c>
      <c r="D1429" s="1" t="s">
        <v>215</v>
      </c>
      <c r="E1429" s="3" t="s">
        <v>216</v>
      </c>
      <c r="F1429" s="52" t="s">
        <v>56</v>
      </c>
      <c r="G1429" s="28">
        <v>11400</v>
      </c>
      <c r="H1429" s="29">
        <v>1800</v>
      </c>
      <c r="I1429" s="30">
        <v>370</v>
      </c>
    </row>
    <row r="1430" spans="1:9" s="79" customFormat="1" ht="15.75" customHeight="1">
      <c r="A1430" s="87"/>
      <c r="B1430" s="2"/>
      <c r="C1430" s="2" t="s">
        <v>120</v>
      </c>
      <c r="D1430" s="1" t="s">
        <v>215</v>
      </c>
      <c r="E1430" s="3" t="s">
        <v>216</v>
      </c>
      <c r="F1430" s="52" t="s">
        <v>31</v>
      </c>
      <c r="G1430" s="28">
        <v>8900</v>
      </c>
      <c r="H1430" s="29"/>
      <c r="I1430" s="30">
        <v>50</v>
      </c>
    </row>
    <row r="1431" spans="1:9" s="79" customFormat="1" ht="15.75" customHeight="1">
      <c r="A1431" s="87"/>
      <c r="B1431" s="2"/>
      <c r="C1431" s="2" t="s">
        <v>120</v>
      </c>
      <c r="D1431" s="1" t="s">
        <v>215</v>
      </c>
      <c r="E1431" s="3" t="s">
        <v>216</v>
      </c>
      <c r="F1431" s="52" t="s">
        <v>220</v>
      </c>
      <c r="G1431" s="28"/>
      <c r="H1431" s="29"/>
      <c r="I1431" s="30">
        <v>1000</v>
      </c>
    </row>
    <row r="1432" spans="1:9" s="79" customFormat="1" ht="15.75" customHeight="1">
      <c r="A1432" s="87"/>
      <c r="B1432" s="2"/>
      <c r="C1432" s="2" t="s">
        <v>120</v>
      </c>
      <c r="D1432" s="1" t="s">
        <v>215</v>
      </c>
      <c r="E1432" s="3" t="s">
        <v>216</v>
      </c>
      <c r="F1432" s="52" t="s">
        <v>175</v>
      </c>
      <c r="G1432" s="28">
        <v>800</v>
      </c>
      <c r="H1432" s="29">
        <v>250</v>
      </c>
      <c r="I1432" s="30"/>
    </row>
    <row r="1433" spans="1:9" s="79" customFormat="1" ht="18.75" customHeight="1">
      <c r="A1433" s="87"/>
      <c r="B1433" s="2"/>
      <c r="C1433" s="2" t="s">
        <v>120</v>
      </c>
      <c r="D1433" s="1" t="s">
        <v>215</v>
      </c>
      <c r="E1433" s="3" t="s">
        <v>216</v>
      </c>
      <c r="F1433" s="52" t="s">
        <v>221</v>
      </c>
      <c r="G1433" s="28">
        <v>2400</v>
      </c>
      <c r="H1433" s="29">
        <v>600</v>
      </c>
      <c r="I1433" s="30"/>
    </row>
    <row r="1434" spans="1:9" s="79" customFormat="1" ht="15.75" customHeight="1">
      <c r="A1434" s="87"/>
      <c r="B1434" s="2"/>
      <c r="C1434" s="2" t="s">
        <v>120</v>
      </c>
      <c r="D1434" s="1" t="s">
        <v>215</v>
      </c>
      <c r="E1434" s="3" t="s">
        <v>216</v>
      </c>
      <c r="F1434" s="96" t="s">
        <v>222</v>
      </c>
      <c r="G1434" s="28">
        <v>970</v>
      </c>
      <c r="H1434" s="29">
        <v>10</v>
      </c>
      <c r="I1434" s="30"/>
    </row>
    <row r="1435" spans="1:9" s="79" customFormat="1" ht="15.75" customHeight="1">
      <c r="A1435" s="87"/>
      <c r="B1435" s="2"/>
      <c r="C1435" s="2" t="s">
        <v>120</v>
      </c>
      <c r="D1435" s="1" t="s">
        <v>215</v>
      </c>
      <c r="E1435" s="3" t="s">
        <v>216</v>
      </c>
      <c r="F1435" s="52" t="s">
        <v>205</v>
      </c>
      <c r="G1435" s="28">
        <v>2780</v>
      </c>
      <c r="H1435" s="29">
        <v>200</v>
      </c>
      <c r="I1435" s="30"/>
    </row>
    <row r="1436" spans="1:9" s="79" customFormat="1" ht="15.75" customHeight="1">
      <c r="A1436" s="87"/>
      <c r="B1436" s="2"/>
      <c r="C1436" s="2" t="s">
        <v>120</v>
      </c>
      <c r="D1436" s="1" t="s">
        <v>215</v>
      </c>
      <c r="E1436" s="3" t="s">
        <v>216</v>
      </c>
      <c r="F1436" s="52" t="s">
        <v>35</v>
      </c>
      <c r="G1436" s="28">
        <v>4750</v>
      </c>
      <c r="H1436" s="29">
        <v>750</v>
      </c>
      <c r="I1436" s="30">
        <v>17000</v>
      </c>
    </row>
    <row r="1437" spans="1:9" s="106" customFormat="1" ht="19.5" customHeight="1">
      <c r="A1437" s="87">
        <v>2</v>
      </c>
      <c r="B1437" s="2"/>
      <c r="C1437" s="2" t="s">
        <v>209</v>
      </c>
      <c r="D1437" s="1" t="s">
        <v>215</v>
      </c>
      <c r="E1437" s="3" t="s">
        <v>216</v>
      </c>
      <c r="F1437" s="116" t="s">
        <v>210</v>
      </c>
      <c r="G1437" s="31">
        <f t="shared" ref="G1437:I1437" si="199">SUM(G1438:G1445)</f>
        <v>1300</v>
      </c>
      <c r="H1437" s="32">
        <f t="shared" si="199"/>
        <v>0</v>
      </c>
      <c r="I1437" s="33">
        <f t="shared" si="199"/>
        <v>0</v>
      </c>
    </row>
    <row r="1438" spans="1:9" s="79" customFormat="1" ht="15.75" customHeight="1">
      <c r="A1438" s="87"/>
      <c r="B1438" s="2"/>
      <c r="C1438" s="2" t="s">
        <v>209</v>
      </c>
      <c r="D1438" s="1" t="s">
        <v>215</v>
      </c>
      <c r="E1438" s="3" t="s">
        <v>216</v>
      </c>
      <c r="F1438" s="52" t="s">
        <v>149</v>
      </c>
      <c r="G1438" s="28">
        <v>80</v>
      </c>
      <c r="H1438" s="29"/>
      <c r="I1438" s="30"/>
    </row>
    <row r="1439" spans="1:9" s="79" customFormat="1" ht="15.75" customHeight="1">
      <c r="A1439" s="87"/>
      <c r="B1439" s="2"/>
      <c r="C1439" s="2" t="s">
        <v>209</v>
      </c>
      <c r="D1439" s="1" t="s">
        <v>215</v>
      </c>
      <c r="E1439" s="3" t="s">
        <v>216</v>
      </c>
      <c r="F1439" s="50" t="s">
        <v>150</v>
      </c>
      <c r="G1439" s="28">
        <v>80</v>
      </c>
      <c r="H1439" s="29"/>
      <c r="I1439" s="30"/>
    </row>
    <row r="1440" spans="1:9" s="79" customFormat="1" ht="15.75" customHeight="1">
      <c r="A1440" s="87"/>
      <c r="B1440" s="2"/>
      <c r="C1440" s="2" t="s">
        <v>209</v>
      </c>
      <c r="D1440" s="1" t="s">
        <v>215</v>
      </c>
      <c r="E1440" s="3" t="s">
        <v>216</v>
      </c>
      <c r="F1440" s="50" t="s">
        <v>77</v>
      </c>
      <c r="G1440" s="28">
        <v>80</v>
      </c>
      <c r="H1440" s="29"/>
      <c r="I1440" s="30"/>
    </row>
    <row r="1441" spans="1:9" s="79" customFormat="1" ht="15.75" customHeight="1">
      <c r="A1441" s="87"/>
      <c r="B1441" s="2"/>
      <c r="C1441" s="2" t="s">
        <v>209</v>
      </c>
      <c r="D1441" s="1" t="s">
        <v>215</v>
      </c>
      <c r="E1441" s="3" t="s">
        <v>216</v>
      </c>
      <c r="F1441" s="52" t="s">
        <v>49</v>
      </c>
      <c r="G1441" s="28">
        <v>300</v>
      </c>
      <c r="H1441" s="29"/>
      <c r="I1441" s="30"/>
    </row>
    <row r="1442" spans="1:9" s="79" customFormat="1" ht="18.75" customHeight="1">
      <c r="A1442" s="87"/>
      <c r="B1442" s="2"/>
      <c r="C1442" s="2" t="s">
        <v>209</v>
      </c>
      <c r="D1442" s="1" t="s">
        <v>215</v>
      </c>
      <c r="E1442" s="3" t="s">
        <v>216</v>
      </c>
      <c r="F1442" s="52" t="s">
        <v>66</v>
      </c>
      <c r="G1442" s="28">
        <v>300</v>
      </c>
      <c r="H1442" s="29"/>
      <c r="I1442" s="30"/>
    </row>
    <row r="1443" spans="1:9" s="79" customFormat="1" ht="15.75" customHeight="1">
      <c r="A1443" s="87"/>
      <c r="B1443" s="2"/>
      <c r="C1443" s="2" t="s">
        <v>209</v>
      </c>
      <c r="D1443" s="1" t="s">
        <v>215</v>
      </c>
      <c r="E1443" s="3" t="s">
        <v>216</v>
      </c>
      <c r="F1443" s="50" t="s">
        <v>28</v>
      </c>
      <c r="G1443" s="28">
        <v>80</v>
      </c>
      <c r="H1443" s="29"/>
      <c r="I1443" s="30"/>
    </row>
    <row r="1444" spans="1:9" s="79" customFormat="1" ht="15.75" customHeight="1">
      <c r="A1444" s="87"/>
      <c r="B1444" s="2"/>
      <c r="C1444" s="2" t="s">
        <v>209</v>
      </c>
      <c r="D1444" s="1" t="s">
        <v>215</v>
      </c>
      <c r="E1444" s="3" t="s">
        <v>216</v>
      </c>
      <c r="F1444" s="52" t="s">
        <v>56</v>
      </c>
      <c r="G1444" s="28">
        <v>80</v>
      </c>
      <c r="H1444" s="29"/>
      <c r="I1444" s="30"/>
    </row>
    <row r="1445" spans="1:9" s="79" customFormat="1" ht="15.75" customHeight="1">
      <c r="A1445" s="87"/>
      <c r="B1445" s="2"/>
      <c r="C1445" s="2" t="s">
        <v>209</v>
      </c>
      <c r="D1445" s="1" t="s">
        <v>215</v>
      </c>
      <c r="E1445" s="3" t="s">
        <v>216</v>
      </c>
      <c r="F1445" s="52" t="s">
        <v>35</v>
      </c>
      <c r="G1445" s="28">
        <v>300</v>
      </c>
      <c r="H1445" s="29"/>
      <c r="I1445" s="30"/>
    </row>
    <row r="1446" spans="1:9" s="92" customFormat="1" ht="17.100000000000001" customHeight="1">
      <c r="A1446" s="87">
        <v>2</v>
      </c>
      <c r="B1446" s="1"/>
      <c r="C1446" s="2" t="s">
        <v>7</v>
      </c>
      <c r="D1446" s="1" t="s">
        <v>223</v>
      </c>
      <c r="E1446" s="3" t="s">
        <v>216</v>
      </c>
      <c r="F1446" s="19" t="s">
        <v>8</v>
      </c>
      <c r="G1446" s="20">
        <f t="shared" ref="G1446:I1446" si="200">SUM(G1447:G1449)</f>
        <v>48438</v>
      </c>
      <c r="H1446" s="21">
        <f t="shared" si="200"/>
        <v>0</v>
      </c>
      <c r="I1446" s="22">
        <f t="shared" si="200"/>
        <v>0</v>
      </c>
    </row>
    <row r="1447" spans="1:9" s="79" customFormat="1" ht="29.25" customHeight="1">
      <c r="A1447" s="87"/>
      <c r="B1447" s="1"/>
      <c r="C1447" s="2" t="s">
        <v>7</v>
      </c>
      <c r="D1447" s="1" t="s">
        <v>223</v>
      </c>
      <c r="E1447" s="3" t="s">
        <v>216</v>
      </c>
      <c r="F1447" s="44" t="s">
        <v>18</v>
      </c>
      <c r="G1447" s="20">
        <v>303</v>
      </c>
      <c r="H1447" s="21"/>
      <c r="I1447" s="22"/>
    </row>
    <row r="1448" spans="1:9" s="79" customFormat="1" ht="29.25" customHeight="1">
      <c r="A1448" s="87"/>
      <c r="B1448" s="1"/>
      <c r="C1448" s="2" t="s">
        <v>7</v>
      </c>
      <c r="D1448" s="1" t="s">
        <v>223</v>
      </c>
      <c r="E1448" s="3" t="s">
        <v>216</v>
      </c>
      <c r="F1448" s="44" t="s">
        <v>54</v>
      </c>
      <c r="G1448" s="20">
        <v>135</v>
      </c>
      <c r="H1448" s="21"/>
      <c r="I1448" s="22"/>
    </row>
    <row r="1449" spans="1:9" s="135" customFormat="1" ht="27" customHeight="1">
      <c r="A1449" s="87"/>
      <c r="B1449" s="1"/>
      <c r="C1449" s="2" t="s">
        <v>7</v>
      </c>
      <c r="D1449" s="1" t="s">
        <v>223</v>
      </c>
      <c r="E1449" s="3" t="s">
        <v>216</v>
      </c>
      <c r="F1449" s="44" t="s">
        <v>19</v>
      </c>
      <c r="G1449" s="20">
        <v>48000</v>
      </c>
      <c r="H1449" s="63"/>
      <c r="I1449" s="64"/>
    </row>
    <row r="1450" spans="1:9" s="92" customFormat="1" ht="17.100000000000001" customHeight="1">
      <c r="A1450" s="87">
        <v>2</v>
      </c>
      <c r="B1450" s="2"/>
      <c r="C1450" s="2" t="s">
        <v>134</v>
      </c>
      <c r="D1450" s="1" t="s">
        <v>223</v>
      </c>
      <c r="E1450" s="3" t="s">
        <v>216</v>
      </c>
      <c r="F1450" s="19" t="s">
        <v>135</v>
      </c>
      <c r="G1450" s="60">
        <f t="shared" ref="G1450:I1450" si="201">SUM(G1451:G1453)</f>
        <v>4200</v>
      </c>
      <c r="H1450" s="61">
        <f t="shared" si="201"/>
        <v>0</v>
      </c>
      <c r="I1450" s="62">
        <f t="shared" si="201"/>
        <v>0</v>
      </c>
    </row>
    <row r="1451" spans="1:9" s="92" customFormat="1" ht="17.100000000000001" customHeight="1">
      <c r="A1451" s="87"/>
      <c r="B1451" s="2"/>
      <c r="C1451" s="2" t="s">
        <v>134</v>
      </c>
      <c r="D1451" s="1" t="s">
        <v>223</v>
      </c>
      <c r="E1451" s="3" t="s">
        <v>216</v>
      </c>
      <c r="F1451" s="136" t="s">
        <v>136</v>
      </c>
      <c r="G1451" s="28">
        <v>3170</v>
      </c>
      <c r="H1451" s="21"/>
      <c r="I1451" s="22"/>
    </row>
    <row r="1452" spans="1:9" s="92" customFormat="1" ht="17.100000000000001" customHeight="1">
      <c r="A1452" s="87"/>
      <c r="B1452" s="2"/>
      <c r="C1452" s="2" t="s">
        <v>134</v>
      </c>
      <c r="D1452" s="1" t="s">
        <v>223</v>
      </c>
      <c r="E1452" s="3" t="s">
        <v>216</v>
      </c>
      <c r="F1452" s="136" t="s">
        <v>137</v>
      </c>
      <c r="G1452" s="28">
        <v>1010</v>
      </c>
      <c r="H1452" s="21"/>
      <c r="I1452" s="22"/>
    </row>
    <row r="1453" spans="1:9" s="92" customFormat="1" ht="15.75" customHeight="1">
      <c r="A1453" s="87"/>
      <c r="B1453" s="2"/>
      <c r="C1453" s="2" t="s">
        <v>134</v>
      </c>
      <c r="D1453" s="1" t="s">
        <v>223</v>
      </c>
      <c r="E1453" s="3" t="s">
        <v>216</v>
      </c>
      <c r="F1453" s="136" t="s">
        <v>138</v>
      </c>
      <c r="G1453" s="28">
        <v>20</v>
      </c>
      <c r="H1453" s="29"/>
      <c r="I1453" s="30"/>
    </row>
    <row r="1454" spans="1:9" s="109" customFormat="1" ht="18.75" customHeight="1">
      <c r="A1454" s="87">
        <v>2</v>
      </c>
      <c r="B1454" s="2"/>
      <c r="C1454" s="2" t="s">
        <v>40</v>
      </c>
      <c r="D1454" s="1" t="s">
        <v>223</v>
      </c>
      <c r="E1454" s="3" t="s">
        <v>216</v>
      </c>
      <c r="F1454" s="19" t="s">
        <v>41</v>
      </c>
      <c r="G1454" s="15">
        <f t="shared" ref="G1454:I1454" si="202">G1455</f>
        <v>2117</v>
      </c>
      <c r="H1454" s="16">
        <f t="shared" si="202"/>
        <v>941</v>
      </c>
      <c r="I1454" s="17">
        <f t="shared" si="202"/>
        <v>0</v>
      </c>
    </row>
    <row r="1455" spans="1:9" s="109" customFormat="1" ht="15.75" customHeight="1">
      <c r="A1455" s="87"/>
      <c r="B1455" s="2"/>
      <c r="C1455" s="2" t="s">
        <v>40</v>
      </c>
      <c r="D1455" s="1" t="s">
        <v>223</v>
      </c>
      <c r="E1455" s="3" t="s">
        <v>216</v>
      </c>
      <c r="F1455" s="52" t="s">
        <v>48</v>
      </c>
      <c r="G1455" s="28">
        <v>2117</v>
      </c>
      <c r="H1455" s="29">
        <v>941</v>
      </c>
      <c r="I1455" s="30"/>
    </row>
    <row r="1456" spans="1:9" s="106" customFormat="1" ht="17.100000000000001" customHeight="1">
      <c r="A1456" s="87">
        <v>2</v>
      </c>
      <c r="B1456" s="2"/>
      <c r="C1456" s="2" t="s">
        <v>25</v>
      </c>
      <c r="D1456" s="1" t="s">
        <v>223</v>
      </c>
      <c r="E1456" s="3" t="s">
        <v>216</v>
      </c>
      <c r="F1456" s="19" t="s">
        <v>26</v>
      </c>
      <c r="G1456" s="31">
        <f t="shared" ref="G1456:I1456" si="203">SUM(G1457:G1469)</f>
        <v>55939</v>
      </c>
      <c r="H1456" s="32">
        <f t="shared" si="203"/>
        <v>72445</v>
      </c>
      <c r="I1456" s="32">
        <f t="shared" si="203"/>
        <v>18930</v>
      </c>
    </row>
    <row r="1457" spans="1:9" s="79" customFormat="1" ht="15.75" customHeight="1">
      <c r="A1457" s="87"/>
      <c r="B1457" s="2"/>
      <c r="C1457" s="2" t="s">
        <v>25</v>
      </c>
      <c r="D1457" s="1" t="s">
        <v>223</v>
      </c>
      <c r="E1457" s="3" t="s">
        <v>216</v>
      </c>
      <c r="F1457" s="76" t="s">
        <v>100</v>
      </c>
      <c r="G1457" s="28">
        <v>1568</v>
      </c>
      <c r="H1457" s="29">
        <v>1521</v>
      </c>
      <c r="I1457" s="30">
        <v>32</v>
      </c>
    </row>
    <row r="1458" spans="1:9" s="79" customFormat="1" ht="15.75" customHeight="1">
      <c r="A1458" s="87"/>
      <c r="B1458" s="2"/>
      <c r="C1458" s="2" t="s">
        <v>25</v>
      </c>
      <c r="D1458" s="1" t="s">
        <v>223</v>
      </c>
      <c r="E1458" s="3" t="s">
        <v>216</v>
      </c>
      <c r="F1458" s="52" t="s">
        <v>149</v>
      </c>
      <c r="G1458" s="28">
        <v>854</v>
      </c>
      <c r="H1458" s="29">
        <v>2101</v>
      </c>
      <c r="I1458" s="30">
        <v>6</v>
      </c>
    </row>
    <row r="1459" spans="1:9" s="79" customFormat="1" ht="15.75" customHeight="1">
      <c r="A1459" s="87"/>
      <c r="B1459" s="2"/>
      <c r="C1459" s="2" t="s">
        <v>25</v>
      </c>
      <c r="D1459" s="1" t="s">
        <v>223</v>
      </c>
      <c r="E1459" s="3" t="s">
        <v>216</v>
      </c>
      <c r="F1459" s="50" t="s">
        <v>150</v>
      </c>
      <c r="G1459" s="28">
        <v>1607</v>
      </c>
      <c r="H1459" s="29">
        <v>1768</v>
      </c>
      <c r="I1459" s="30">
        <v>0</v>
      </c>
    </row>
    <row r="1460" spans="1:9" s="79" customFormat="1" ht="15.75" customHeight="1">
      <c r="A1460" s="87"/>
      <c r="B1460" s="2"/>
      <c r="C1460" s="2" t="s">
        <v>25</v>
      </c>
      <c r="D1460" s="1" t="s">
        <v>223</v>
      </c>
      <c r="E1460" s="3" t="s">
        <v>216</v>
      </c>
      <c r="F1460" s="50" t="s">
        <v>77</v>
      </c>
      <c r="G1460" s="28">
        <v>513</v>
      </c>
      <c r="H1460" s="29">
        <v>188</v>
      </c>
      <c r="I1460" s="30">
        <v>0</v>
      </c>
    </row>
    <row r="1461" spans="1:9" s="79" customFormat="1" ht="15.75" customHeight="1">
      <c r="A1461" s="87"/>
      <c r="B1461" s="2"/>
      <c r="C1461" s="2" t="s">
        <v>25</v>
      </c>
      <c r="D1461" s="1" t="s">
        <v>223</v>
      </c>
      <c r="E1461" s="3" t="s">
        <v>216</v>
      </c>
      <c r="F1461" s="52" t="s">
        <v>49</v>
      </c>
      <c r="G1461" s="28">
        <v>2349</v>
      </c>
      <c r="H1461" s="29">
        <v>1108</v>
      </c>
      <c r="I1461" s="30">
        <v>1462</v>
      </c>
    </row>
    <row r="1462" spans="1:9" s="79" customFormat="1" ht="15.75" customHeight="1">
      <c r="A1462" s="87"/>
      <c r="B1462" s="2"/>
      <c r="C1462" s="2" t="s">
        <v>25</v>
      </c>
      <c r="D1462" s="1" t="s">
        <v>223</v>
      </c>
      <c r="E1462" s="3" t="s">
        <v>216</v>
      </c>
      <c r="F1462" s="52" t="s">
        <v>66</v>
      </c>
      <c r="G1462" s="28">
        <v>1640</v>
      </c>
      <c r="H1462" s="29">
        <v>1420</v>
      </c>
      <c r="I1462" s="30">
        <v>0</v>
      </c>
    </row>
    <row r="1463" spans="1:9" s="79" customFormat="1" ht="15.75" customHeight="1">
      <c r="A1463" s="87"/>
      <c r="B1463" s="2"/>
      <c r="C1463" s="2" t="s">
        <v>25</v>
      </c>
      <c r="D1463" s="1" t="s">
        <v>223</v>
      </c>
      <c r="E1463" s="3" t="s">
        <v>216</v>
      </c>
      <c r="F1463" s="52" t="s">
        <v>51</v>
      </c>
      <c r="G1463" s="28">
        <v>78</v>
      </c>
      <c r="H1463" s="29">
        <v>58</v>
      </c>
      <c r="I1463" s="30">
        <v>0</v>
      </c>
    </row>
    <row r="1464" spans="1:9" s="79" customFormat="1" ht="15.75" customHeight="1">
      <c r="A1464" s="87"/>
      <c r="B1464" s="2"/>
      <c r="C1464" s="2" t="s">
        <v>25</v>
      </c>
      <c r="D1464" s="1" t="s">
        <v>223</v>
      </c>
      <c r="E1464" s="3" t="s">
        <v>216</v>
      </c>
      <c r="F1464" s="50" t="s">
        <v>28</v>
      </c>
      <c r="G1464" s="28">
        <v>3442</v>
      </c>
      <c r="H1464" s="29">
        <v>2181</v>
      </c>
      <c r="I1464" s="30">
        <v>113</v>
      </c>
    </row>
    <row r="1465" spans="1:9" s="79" customFormat="1" ht="15.75" customHeight="1">
      <c r="A1465" s="87"/>
      <c r="B1465" s="2"/>
      <c r="C1465" s="2" t="s">
        <v>25</v>
      </c>
      <c r="D1465" s="1" t="s">
        <v>223</v>
      </c>
      <c r="E1465" s="3" t="s">
        <v>216</v>
      </c>
      <c r="F1465" s="52" t="s">
        <v>180</v>
      </c>
      <c r="G1465" s="28">
        <v>441</v>
      </c>
      <c r="H1465" s="29">
        <v>942</v>
      </c>
      <c r="I1465" s="30">
        <v>0</v>
      </c>
    </row>
    <row r="1466" spans="1:9" s="79" customFormat="1" ht="15.75" customHeight="1">
      <c r="A1466" s="87"/>
      <c r="B1466" s="2"/>
      <c r="C1466" s="2" t="s">
        <v>25</v>
      </c>
      <c r="D1466" s="1" t="s">
        <v>223</v>
      </c>
      <c r="E1466" s="3" t="s">
        <v>216</v>
      </c>
      <c r="F1466" s="52" t="s">
        <v>56</v>
      </c>
      <c r="G1466" s="28">
        <v>3710</v>
      </c>
      <c r="H1466" s="29">
        <v>5107</v>
      </c>
      <c r="I1466" s="30">
        <v>3999</v>
      </c>
    </row>
    <row r="1467" spans="1:9" s="79" customFormat="1" ht="15.75" customHeight="1">
      <c r="A1467" s="87"/>
      <c r="B1467" s="2"/>
      <c r="C1467" s="2" t="s">
        <v>25</v>
      </c>
      <c r="D1467" s="1" t="s">
        <v>223</v>
      </c>
      <c r="E1467" s="3" t="s">
        <v>216</v>
      </c>
      <c r="F1467" s="52" t="s">
        <v>31</v>
      </c>
      <c r="G1467" s="28">
        <v>3587</v>
      </c>
      <c r="H1467" s="29">
        <v>1232</v>
      </c>
      <c r="I1467" s="30">
        <v>139</v>
      </c>
    </row>
    <row r="1468" spans="1:9" s="79" customFormat="1" ht="15.75" customHeight="1">
      <c r="A1468" s="87"/>
      <c r="B1468" s="2"/>
      <c r="C1468" s="2" t="s">
        <v>25</v>
      </c>
      <c r="D1468" s="1" t="s">
        <v>223</v>
      </c>
      <c r="E1468" s="3" t="s">
        <v>216</v>
      </c>
      <c r="F1468" s="52" t="s">
        <v>32</v>
      </c>
      <c r="G1468" s="28">
        <f>34153+167</f>
        <v>34320</v>
      </c>
      <c r="H1468" s="29">
        <v>52537</v>
      </c>
      <c r="I1468" s="30">
        <v>11658</v>
      </c>
    </row>
    <row r="1469" spans="1:9" s="79" customFormat="1" ht="15.75" customHeight="1">
      <c r="A1469" s="87"/>
      <c r="B1469" s="2"/>
      <c r="C1469" s="2" t="s">
        <v>25</v>
      </c>
      <c r="D1469" s="1" t="s">
        <v>223</v>
      </c>
      <c r="E1469" s="3" t="s">
        <v>216</v>
      </c>
      <c r="F1469" s="52" t="s">
        <v>35</v>
      </c>
      <c r="G1469" s="28">
        <v>1830</v>
      </c>
      <c r="H1469" s="29">
        <v>2282</v>
      </c>
      <c r="I1469" s="30">
        <v>1521</v>
      </c>
    </row>
    <row r="1470" spans="1:9" s="3" customFormat="1" ht="35.25" customHeight="1">
      <c r="A1470" s="87">
        <v>1</v>
      </c>
      <c r="B1470" s="2"/>
      <c r="C1470" s="2"/>
      <c r="D1470" s="1" t="s">
        <v>224</v>
      </c>
      <c r="E1470" s="3" t="s">
        <v>225</v>
      </c>
      <c r="F1470" s="14" t="s">
        <v>224</v>
      </c>
      <c r="G1470" s="15">
        <f t="shared" ref="G1470:I1470" si="204">G1471+G1487</f>
        <v>6270</v>
      </c>
      <c r="H1470" s="16">
        <f t="shared" si="204"/>
        <v>0</v>
      </c>
      <c r="I1470" s="17">
        <f t="shared" si="204"/>
        <v>16530</v>
      </c>
    </row>
    <row r="1471" spans="1:9" s="79" customFormat="1" ht="17.100000000000001" customHeight="1">
      <c r="A1471" s="87">
        <v>2</v>
      </c>
      <c r="B1471" s="2"/>
      <c r="C1471" s="2" t="s">
        <v>120</v>
      </c>
      <c r="D1471" s="1" t="s">
        <v>224</v>
      </c>
      <c r="E1471" s="3" t="s">
        <v>225</v>
      </c>
      <c r="F1471" s="116" t="s">
        <v>121</v>
      </c>
      <c r="G1471" s="93">
        <f t="shared" ref="G1471:I1471" si="205">SUM(G1472:G1486)</f>
        <v>5290</v>
      </c>
      <c r="H1471" s="94">
        <f t="shared" si="205"/>
        <v>0</v>
      </c>
      <c r="I1471" s="95">
        <f t="shared" si="205"/>
        <v>16530</v>
      </c>
    </row>
    <row r="1472" spans="1:9" s="79" customFormat="1" ht="17.100000000000001" customHeight="1">
      <c r="A1472" s="87"/>
      <c r="B1472" s="2"/>
      <c r="C1472" s="2" t="s">
        <v>120</v>
      </c>
      <c r="D1472" s="1" t="s">
        <v>224</v>
      </c>
      <c r="E1472" s="3" t="s">
        <v>225</v>
      </c>
      <c r="F1472" s="76" t="s">
        <v>100</v>
      </c>
      <c r="G1472" s="28">
        <v>180</v>
      </c>
      <c r="H1472" s="29"/>
      <c r="I1472" s="30"/>
    </row>
    <row r="1473" spans="1:9" s="79" customFormat="1" ht="15.75" customHeight="1">
      <c r="A1473" s="87"/>
      <c r="B1473" s="2"/>
      <c r="C1473" s="2" t="s">
        <v>120</v>
      </c>
      <c r="D1473" s="1" t="s">
        <v>224</v>
      </c>
      <c r="E1473" s="3" t="s">
        <v>225</v>
      </c>
      <c r="F1473" s="52" t="s">
        <v>149</v>
      </c>
      <c r="G1473" s="28">
        <v>240</v>
      </c>
      <c r="H1473" s="29"/>
      <c r="I1473" s="30"/>
    </row>
    <row r="1474" spans="1:9" s="79" customFormat="1" ht="15.75" customHeight="1">
      <c r="A1474" s="87"/>
      <c r="B1474" s="2"/>
      <c r="C1474" s="2" t="s">
        <v>120</v>
      </c>
      <c r="D1474" s="1" t="s">
        <v>224</v>
      </c>
      <c r="E1474" s="3" t="s">
        <v>225</v>
      </c>
      <c r="F1474" s="52" t="s">
        <v>179</v>
      </c>
      <c r="G1474" s="28">
        <v>300</v>
      </c>
      <c r="H1474" s="29"/>
      <c r="I1474" s="30"/>
    </row>
    <row r="1475" spans="1:9" s="79" customFormat="1" ht="15.75" customHeight="1">
      <c r="A1475" s="87"/>
      <c r="B1475" s="2"/>
      <c r="C1475" s="2" t="s">
        <v>120</v>
      </c>
      <c r="D1475" s="1" t="s">
        <v>224</v>
      </c>
      <c r="E1475" s="3" t="s">
        <v>225</v>
      </c>
      <c r="F1475" s="50" t="s">
        <v>150</v>
      </c>
      <c r="G1475" s="28">
        <v>50</v>
      </c>
      <c r="H1475" s="29"/>
      <c r="I1475" s="30"/>
    </row>
    <row r="1476" spans="1:9" s="79" customFormat="1" ht="15.75" customHeight="1">
      <c r="A1476" s="87"/>
      <c r="B1476" s="2"/>
      <c r="C1476" s="2" t="s">
        <v>120</v>
      </c>
      <c r="D1476" s="1" t="s">
        <v>224</v>
      </c>
      <c r="E1476" s="3" t="s">
        <v>225</v>
      </c>
      <c r="F1476" s="52" t="s">
        <v>218</v>
      </c>
      <c r="G1476" s="28">
        <v>500</v>
      </c>
      <c r="H1476" s="29"/>
      <c r="I1476" s="30"/>
    </row>
    <row r="1477" spans="1:9" s="79" customFormat="1" ht="15.75" customHeight="1">
      <c r="A1477" s="87"/>
      <c r="B1477" s="2"/>
      <c r="C1477" s="2" t="s">
        <v>120</v>
      </c>
      <c r="D1477" s="1" t="s">
        <v>224</v>
      </c>
      <c r="E1477" s="3" t="s">
        <v>225</v>
      </c>
      <c r="F1477" s="50" t="s">
        <v>77</v>
      </c>
      <c r="G1477" s="28">
        <v>260</v>
      </c>
      <c r="H1477" s="29"/>
      <c r="I1477" s="30"/>
    </row>
    <row r="1478" spans="1:9" s="79" customFormat="1" ht="15.75" customHeight="1">
      <c r="A1478" s="87"/>
      <c r="B1478" s="2"/>
      <c r="C1478" s="2" t="s">
        <v>120</v>
      </c>
      <c r="D1478" s="1" t="s">
        <v>224</v>
      </c>
      <c r="E1478" s="3" t="s">
        <v>225</v>
      </c>
      <c r="F1478" s="52" t="s">
        <v>49</v>
      </c>
      <c r="G1478" s="28">
        <v>90</v>
      </c>
      <c r="H1478" s="29"/>
      <c r="I1478" s="30">
        <v>1950</v>
      </c>
    </row>
    <row r="1479" spans="1:9" s="79" customFormat="1" ht="15.75" customHeight="1">
      <c r="A1479" s="87"/>
      <c r="B1479" s="2"/>
      <c r="C1479" s="2" t="s">
        <v>120</v>
      </c>
      <c r="D1479" s="1" t="s">
        <v>224</v>
      </c>
      <c r="E1479" s="3" t="s">
        <v>225</v>
      </c>
      <c r="F1479" s="52" t="s">
        <v>66</v>
      </c>
      <c r="G1479" s="28">
        <v>100</v>
      </c>
      <c r="H1479" s="29"/>
      <c r="I1479" s="30"/>
    </row>
    <row r="1480" spans="1:9" s="79" customFormat="1" ht="15.75" customHeight="1">
      <c r="A1480" s="87"/>
      <c r="B1480" s="2"/>
      <c r="C1480" s="2" t="s">
        <v>120</v>
      </c>
      <c r="D1480" s="1" t="s">
        <v>224</v>
      </c>
      <c r="E1480" s="3" t="s">
        <v>225</v>
      </c>
      <c r="F1480" s="50" t="s">
        <v>28</v>
      </c>
      <c r="G1480" s="28">
        <v>570</v>
      </c>
      <c r="H1480" s="29"/>
      <c r="I1480" s="30"/>
    </row>
    <row r="1481" spans="1:9" s="79" customFormat="1" ht="15.75" customHeight="1">
      <c r="A1481" s="87"/>
      <c r="B1481" s="2"/>
      <c r="C1481" s="2" t="s">
        <v>120</v>
      </c>
      <c r="D1481" s="1" t="s">
        <v>224</v>
      </c>
      <c r="E1481" s="3" t="s">
        <v>225</v>
      </c>
      <c r="F1481" s="50" t="s">
        <v>180</v>
      </c>
      <c r="G1481" s="28">
        <v>50</v>
      </c>
      <c r="H1481" s="29"/>
      <c r="I1481" s="30"/>
    </row>
    <row r="1482" spans="1:9" s="79" customFormat="1" ht="15.75" customHeight="1">
      <c r="A1482" s="87"/>
      <c r="B1482" s="2"/>
      <c r="C1482" s="2" t="s">
        <v>120</v>
      </c>
      <c r="D1482" s="1" t="s">
        <v>224</v>
      </c>
      <c r="E1482" s="3" t="s">
        <v>225</v>
      </c>
      <c r="F1482" s="52" t="s">
        <v>56</v>
      </c>
      <c r="G1482" s="28">
        <v>190</v>
      </c>
      <c r="H1482" s="29"/>
      <c r="I1482" s="30">
        <v>250</v>
      </c>
    </row>
    <row r="1483" spans="1:9" s="79" customFormat="1" ht="15.75" customHeight="1">
      <c r="A1483" s="87"/>
      <c r="B1483" s="2"/>
      <c r="C1483" s="2" t="s">
        <v>120</v>
      </c>
      <c r="D1483" s="1" t="s">
        <v>224</v>
      </c>
      <c r="E1483" s="3" t="s">
        <v>225</v>
      </c>
      <c r="F1483" s="52" t="s">
        <v>226</v>
      </c>
      <c r="G1483" s="28"/>
      <c r="H1483" s="29"/>
      <c r="I1483" s="30">
        <v>4000</v>
      </c>
    </row>
    <row r="1484" spans="1:9" s="79" customFormat="1" ht="15.75" customHeight="1">
      <c r="A1484" s="87"/>
      <c r="B1484" s="2"/>
      <c r="C1484" s="2" t="s">
        <v>120</v>
      </c>
      <c r="D1484" s="1" t="s">
        <v>224</v>
      </c>
      <c r="E1484" s="3" t="s">
        <v>225</v>
      </c>
      <c r="F1484" s="52" t="s">
        <v>221</v>
      </c>
      <c r="G1484" s="28">
        <v>230</v>
      </c>
      <c r="H1484" s="29"/>
      <c r="I1484" s="30"/>
    </row>
    <row r="1485" spans="1:9" s="79" customFormat="1" ht="15.75" customHeight="1">
      <c r="A1485" s="87"/>
      <c r="B1485" s="2"/>
      <c r="C1485" s="2" t="s">
        <v>120</v>
      </c>
      <c r="D1485" s="1" t="s">
        <v>224</v>
      </c>
      <c r="E1485" s="3" t="s">
        <v>225</v>
      </c>
      <c r="F1485" s="52" t="s">
        <v>222</v>
      </c>
      <c r="G1485" s="28">
        <v>300</v>
      </c>
      <c r="H1485" s="29"/>
      <c r="I1485" s="30"/>
    </row>
    <row r="1486" spans="1:9" s="79" customFormat="1" ht="15.75" customHeight="1">
      <c r="A1486" s="87"/>
      <c r="B1486" s="2"/>
      <c r="C1486" s="2" t="s">
        <v>120</v>
      </c>
      <c r="D1486" s="1" t="s">
        <v>224</v>
      </c>
      <c r="E1486" s="3" t="s">
        <v>225</v>
      </c>
      <c r="F1486" s="52" t="s">
        <v>35</v>
      </c>
      <c r="G1486" s="28">
        <v>2230</v>
      </c>
      <c r="H1486" s="29"/>
      <c r="I1486" s="30">
        <v>10330</v>
      </c>
    </row>
    <row r="1487" spans="1:9" s="106" customFormat="1" ht="19.5" customHeight="1">
      <c r="A1487" s="87">
        <v>2</v>
      </c>
      <c r="B1487" s="2"/>
      <c r="C1487" s="2" t="s">
        <v>209</v>
      </c>
      <c r="D1487" s="1" t="s">
        <v>224</v>
      </c>
      <c r="E1487" s="3" t="s">
        <v>227</v>
      </c>
      <c r="F1487" s="116" t="s">
        <v>210</v>
      </c>
      <c r="G1487" s="31">
        <f t="shared" ref="G1487:I1487" si="206">SUM(G1488:G1496)</f>
        <v>980</v>
      </c>
      <c r="H1487" s="32">
        <f t="shared" si="206"/>
        <v>0</v>
      </c>
      <c r="I1487" s="33">
        <f t="shared" si="206"/>
        <v>0</v>
      </c>
    </row>
    <row r="1488" spans="1:9" s="79" customFormat="1" ht="15.75" customHeight="1">
      <c r="A1488" s="87"/>
      <c r="B1488" s="2"/>
      <c r="C1488" s="2" t="s">
        <v>209</v>
      </c>
      <c r="D1488" s="1" t="s">
        <v>224</v>
      </c>
      <c r="E1488" s="3" t="s">
        <v>228</v>
      </c>
      <c r="F1488" s="52" t="s">
        <v>149</v>
      </c>
      <c r="G1488" s="28">
        <v>95</v>
      </c>
      <c r="H1488" s="29"/>
      <c r="I1488" s="30"/>
    </row>
    <row r="1489" spans="1:9" s="79" customFormat="1" ht="15.75" customHeight="1">
      <c r="A1489" s="87"/>
      <c r="B1489" s="2"/>
      <c r="C1489" s="2" t="s">
        <v>209</v>
      </c>
      <c r="D1489" s="1" t="s">
        <v>224</v>
      </c>
      <c r="E1489" s="3" t="s">
        <v>229</v>
      </c>
      <c r="F1489" s="50" t="s">
        <v>150</v>
      </c>
      <c r="G1489" s="28">
        <v>85</v>
      </c>
      <c r="H1489" s="29"/>
      <c r="I1489" s="30"/>
    </row>
    <row r="1490" spans="1:9" s="79" customFormat="1" ht="15.75" customHeight="1">
      <c r="A1490" s="87"/>
      <c r="B1490" s="2"/>
      <c r="C1490" s="2" t="s">
        <v>209</v>
      </c>
      <c r="D1490" s="1"/>
      <c r="E1490" s="3" t="s">
        <v>229</v>
      </c>
      <c r="F1490" s="50" t="s">
        <v>77</v>
      </c>
      <c r="G1490" s="28">
        <v>12</v>
      </c>
      <c r="H1490" s="29"/>
      <c r="I1490" s="30"/>
    </row>
    <row r="1491" spans="1:9" s="79" customFormat="1" ht="15.75" customHeight="1">
      <c r="A1491" s="87"/>
      <c r="B1491" s="2"/>
      <c r="C1491" s="2" t="s">
        <v>209</v>
      </c>
      <c r="D1491" s="1" t="s">
        <v>224</v>
      </c>
      <c r="E1491" s="3" t="s">
        <v>230</v>
      </c>
      <c r="F1491" s="52" t="s">
        <v>49</v>
      </c>
      <c r="G1491" s="28">
        <v>50</v>
      </c>
      <c r="H1491" s="29"/>
      <c r="I1491" s="30"/>
    </row>
    <row r="1492" spans="1:9" s="79" customFormat="1" ht="15.75" customHeight="1">
      <c r="A1492" s="87"/>
      <c r="B1492" s="2"/>
      <c r="C1492" s="2" t="s">
        <v>209</v>
      </c>
      <c r="D1492" s="1" t="s">
        <v>224</v>
      </c>
      <c r="E1492" s="3" t="s">
        <v>231</v>
      </c>
      <c r="F1492" s="52" t="s">
        <v>66</v>
      </c>
      <c r="G1492" s="28">
        <v>198</v>
      </c>
      <c r="H1492" s="29"/>
      <c r="I1492" s="30"/>
    </row>
    <row r="1493" spans="1:9" s="79" customFormat="1" ht="18.75" customHeight="1">
      <c r="A1493" s="87"/>
      <c r="B1493" s="2"/>
      <c r="C1493" s="2" t="s">
        <v>209</v>
      </c>
      <c r="D1493" s="1" t="s">
        <v>224</v>
      </c>
      <c r="E1493" s="3" t="s">
        <v>232</v>
      </c>
      <c r="F1493" s="50" t="s">
        <v>28</v>
      </c>
      <c r="G1493" s="28">
        <v>205</v>
      </c>
      <c r="H1493" s="29"/>
      <c r="I1493" s="30"/>
    </row>
    <row r="1494" spans="1:9" s="79" customFormat="1" ht="15.75" customHeight="1">
      <c r="A1494" s="87"/>
      <c r="B1494" s="2"/>
      <c r="C1494" s="2" t="s">
        <v>209</v>
      </c>
      <c r="D1494" s="1" t="s">
        <v>224</v>
      </c>
      <c r="E1494" s="3" t="s">
        <v>233</v>
      </c>
      <c r="F1494" s="52" t="s">
        <v>56</v>
      </c>
      <c r="G1494" s="28">
        <v>90</v>
      </c>
      <c r="H1494" s="29"/>
      <c r="I1494" s="30"/>
    </row>
    <row r="1495" spans="1:9" s="79" customFormat="1" ht="15.75" customHeight="1">
      <c r="A1495" s="87"/>
      <c r="B1495" s="2"/>
      <c r="C1495" s="2" t="s">
        <v>209</v>
      </c>
      <c r="D1495" s="1" t="s">
        <v>224</v>
      </c>
      <c r="E1495" s="3" t="s">
        <v>234</v>
      </c>
      <c r="F1495" s="52" t="s">
        <v>221</v>
      </c>
      <c r="G1495" s="28">
        <v>140</v>
      </c>
      <c r="H1495" s="29"/>
      <c r="I1495" s="30"/>
    </row>
    <row r="1496" spans="1:9" s="79" customFormat="1" ht="15.75" customHeight="1">
      <c r="A1496" s="87"/>
      <c r="B1496" s="2"/>
      <c r="C1496" s="2" t="s">
        <v>209</v>
      </c>
      <c r="D1496" s="1" t="s">
        <v>224</v>
      </c>
      <c r="E1496" s="3" t="s">
        <v>235</v>
      </c>
      <c r="F1496" s="52" t="s">
        <v>35</v>
      </c>
      <c r="G1496" s="28">
        <v>105</v>
      </c>
      <c r="H1496" s="29"/>
      <c r="I1496" s="30"/>
    </row>
    <row r="1497" spans="1:9" s="3" customFormat="1" ht="37.5" customHeight="1">
      <c r="A1497" s="87">
        <v>1</v>
      </c>
      <c r="B1497" s="2"/>
      <c r="C1497" s="2"/>
      <c r="D1497" s="1" t="s">
        <v>236</v>
      </c>
      <c r="E1497" s="3" t="s">
        <v>237</v>
      </c>
      <c r="F1497" s="14" t="s">
        <v>236</v>
      </c>
      <c r="G1497" s="15">
        <f t="shared" ref="G1497:I1497" si="207">G1498</f>
        <v>18500</v>
      </c>
      <c r="H1497" s="16">
        <f t="shared" si="207"/>
        <v>1800</v>
      </c>
      <c r="I1497" s="17">
        <f t="shared" si="207"/>
        <v>8000</v>
      </c>
    </row>
    <row r="1498" spans="1:9" s="106" customFormat="1" ht="17.100000000000001" customHeight="1">
      <c r="A1498" s="87">
        <v>2</v>
      </c>
      <c r="B1498" s="2"/>
      <c r="C1498" s="2" t="s">
        <v>120</v>
      </c>
      <c r="D1498" s="1" t="s">
        <v>236</v>
      </c>
      <c r="E1498" s="3" t="s">
        <v>237</v>
      </c>
      <c r="F1498" s="116" t="s">
        <v>121</v>
      </c>
      <c r="G1498" s="31">
        <f t="shared" ref="G1498:I1498" si="208">SUM(G1499:G1500)</f>
        <v>18500</v>
      </c>
      <c r="H1498" s="32">
        <f t="shared" si="208"/>
        <v>1800</v>
      </c>
      <c r="I1498" s="33">
        <f t="shared" si="208"/>
        <v>8000</v>
      </c>
    </row>
    <row r="1499" spans="1:9" s="79" customFormat="1" ht="15.75" customHeight="1">
      <c r="A1499" s="87"/>
      <c r="B1499" s="2"/>
      <c r="C1499" s="2" t="s">
        <v>120</v>
      </c>
      <c r="D1499" s="1" t="s">
        <v>236</v>
      </c>
      <c r="E1499" s="3" t="s">
        <v>237</v>
      </c>
      <c r="F1499" s="52" t="s">
        <v>30</v>
      </c>
      <c r="G1499" s="28">
        <v>13000</v>
      </c>
      <c r="H1499" s="29">
        <v>1500</v>
      </c>
      <c r="I1499" s="30">
        <v>6900</v>
      </c>
    </row>
    <row r="1500" spans="1:9" s="79" customFormat="1" ht="15.75" customHeight="1">
      <c r="A1500" s="87"/>
      <c r="B1500" s="2"/>
      <c r="C1500" s="2" t="s">
        <v>120</v>
      </c>
      <c r="D1500" s="1" t="s">
        <v>236</v>
      </c>
      <c r="E1500" s="3" t="s">
        <v>237</v>
      </c>
      <c r="F1500" s="52" t="s">
        <v>31</v>
      </c>
      <c r="G1500" s="28">
        <v>5500</v>
      </c>
      <c r="H1500" s="29">
        <v>300</v>
      </c>
      <c r="I1500" s="30">
        <v>1100</v>
      </c>
    </row>
    <row r="1501" spans="1:9" s="3" customFormat="1" ht="41.25" customHeight="1">
      <c r="A1501" s="87">
        <v>1</v>
      </c>
      <c r="B1501" s="2"/>
      <c r="C1501" s="2"/>
      <c r="D1501" s="1" t="s">
        <v>238</v>
      </c>
      <c r="E1501" s="3" t="s">
        <v>239</v>
      </c>
      <c r="F1501" s="14" t="s">
        <v>238</v>
      </c>
      <c r="G1501" s="15">
        <f t="shared" ref="G1501:I1501" si="209">G1502</f>
        <v>17550</v>
      </c>
      <c r="H1501" s="16">
        <f t="shared" si="209"/>
        <v>7520</v>
      </c>
      <c r="I1501" s="17">
        <f t="shared" si="209"/>
        <v>0</v>
      </c>
    </row>
    <row r="1502" spans="1:9" s="106" customFormat="1" ht="17.100000000000001" customHeight="1">
      <c r="A1502" s="87">
        <v>2</v>
      </c>
      <c r="B1502" s="2"/>
      <c r="C1502" s="2" t="s">
        <v>120</v>
      </c>
      <c r="D1502" s="1" t="s">
        <v>238</v>
      </c>
      <c r="E1502" s="3" t="s">
        <v>239</v>
      </c>
      <c r="F1502" s="116" t="s">
        <v>121</v>
      </c>
      <c r="G1502" s="31">
        <f t="shared" ref="G1502:I1502" si="210">SUM(G1503:G1504)</f>
        <v>17550</v>
      </c>
      <c r="H1502" s="32">
        <f t="shared" si="210"/>
        <v>7520</v>
      </c>
      <c r="I1502" s="33">
        <f t="shared" si="210"/>
        <v>0</v>
      </c>
    </row>
    <row r="1503" spans="1:9" s="79" customFormat="1" ht="15.75" customHeight="1">
      <c r="A1503" s="87"/>
      <c r="B1503" s="2"/>
      <c r="C1503" s="2" t="s">
        <v>120</v>
      </c>
      <c r="D1503" s="1" t="s">
        <v>238</v>
      </c>
      <c r="E1503" s="155" t="s">
        <v>239</v>
      </c>
      <c r="F1503" s="52" t="s">
        <v>67</v>
      </c>
      <c r="G1503" s="28">
        <v>14750</v>
      </c>
      <c r="H1503" s="29">
        <v>6870</v>
      </c>
      <c r="I1503" s="30"/>
    </row>
    <row r="1504" spans="1:9" s="79" customFormat="1" ht="15.75" customHeight="1">
      <c r="A1504" s="87"/>
      <c r="B1504" s="2"/>
      <c r="C1504" s="2" t="s">
        <v>120</v>
      </c>
      <c r="D1504" s="1" t="s">
        <v>238</v>
      </c>
      <c r="E1504" s="155" t="s">
        <v>239</v>
      </c>
      <c r="F1504" s="52" t="s">
        <v>192</v>
      </c>
      <c r="G1504" s="28">
        <v>2800</v>
      </c>
      <c r="H1504" s="29">
        <v>650</v>
      </c>
      <c r="I1504" s="30"/>
    </row>
    <row r="1505" spans="1:9" s="3" customFormat="1" ht="30.75" customHeight="1">
      <c r="A1505" s="87">
        <v>1</v>
      </c>
      <c r="B1505" s="2"/>
      <c r="C1505" s="2"/>
      <c r="D1505" s="1" t="s">
        <v>240</v>
      </c>
      <c r="E1505" s="3" t="s">
        <v>241</v>
      </c>
      <c r="F1505" s="14" t="s">
        <v>242</v>
      </c>
      <c r="G1505" s="15">
        <f t="shared" ref="G1505:I1505" si="211">G1506</f>
        <v>41056</v>
      </c>
      <c r="H1505" s="16">
        <f t="shared" si="211"/>
        <v>19026</v>
      </c>
      <c r="I1505" s="17">
        <f t="shared" si="211"/>
        <v>0</v>
      </c>
    </row>
    <row r="1506" spans="1:9" s="106" customFormat="1" ht="17.100000000000001" customHeight="1">
      <c r="A1506" s="87">
        <v>2</v>
      </c>
      <c r="B1506" s="2"/>
      <c r="C1506" s="2" t="s">
        <v>120</v>
      </c>
      <c r="D1506" s="1" t="s">
        <v>240</v>
      </c>
      <c r="E1506" s="3" t="s">
        <v>241</v>
      </c>
      <c r="F1506" s="116" t="s">
        <v>121</v>
      </c>
      <c r="G1506" s="31">
        <f t="shared" ref="G1506:I1506" si="212">SUM(G1507:G1508)</f>
        <v>41056</v>
      </c>
      <c r="H1506" s="32">
        <f t="shared" si="212"/>
        <v>19026</v>
      </c>
      <c r="I1506" s="33">
        <f t="shared" si="212"/>
        <v>0</v>
      </c>
    </row>
    <row r="1507" spans="1:9" s="79" customFormat="1" ht="15.75" customHeight="1">
      <c r="A1507" s="87"/>
      <c r="B1507" s="2"/>
      <c r="C1507" s="2" t="s">
        <v>120</v>
      </c>
      <c r="D1507" s="1" t="s">
        <v>240</v>
      </c>
      <c r="E1507" s="3" t="s">
        <v>241</v>
      </c>
      <c r="F1507" s="52" t="s">
        <v>43</v>
      </c>
      <c r="G1507" s="28">
        <v>4100</v>
      </c>
      <c r="H1507" s="29">
        <v>12938</v>
      </c>
      <c r="I1507" s="30"/>
    </row>
    <row r="1508" spans="1:9" s="79" customFormat="1" ht="15.75" customHeight="1">
      <c r="A1508" s="87"/>
      <c r="B1508" s="2"/>
      <c r="C1508" s="2" t="s">
        <v>120</v>
      </c>
      <c r="D1508" s="1" t="s">
        <v>240</v>
      </c>
      <c r="E1508" s="3" t="s">
        <v>241</v>
      </c>
      <c r="F1508" s="52" t="s">
        <v>55</v>
      </c>
      <c r="G1508" s="28">
        <v>36956</v>
      </c>
      <c r="H1508" s="29">
        <v>6088</v>
      </c>
      <c r="I1508" s="30"/>
    </row>
    <row r="1509" spans="1:9" s="3" customFormat="1" ht="36.75" customHeight="1">
      <c r="A1509" s="87">
        <v>1</v>
      </c>
      <c r="B1509" s="2"/>
      <c r="C1509" s="2"/>
      <c r="D1509" s="1" t="s">
        <v>243</v>
      </c>
      <c r="E1509" s="3" t="s">
        <v>244</v>
      </c>
      <c r="F1509" s="14" t="s">
        <v>245</v>
      </c>
      <c r="G1509" s="15">
        <f t="shared" ref="G1509:I1509" si="213">G1510</f>
        <v>30000</v>
      </c>
      <c r="H1509" s="16">
        <f t="shared" si="213"/>
        <v>6000</v>
      </c>
      <c r="I1509" s="17">
        <f t="shared" si="213"/>
        <v>0</v>
      </c>
    </row>
    <row r="1510" spans="1:9" s="106" customFormat="1" ht="17.100000000000001" customHeight="1">
      <c r="A1510" s="87">
        <v>2</v>
      </c>
      <c r="B1510" s="2"/>
      <c r="C1510" s="2" t="s">
        <v>120</v>
      </c>
      <c r="D1510" s="1" t="s">
        <v>243</v>
      </c>
      <c r="E1510" s="3" t="s">
        <v>244</v>
      </c>
      <c r="F1510" s="116" t="s">
        <v>121</v>
      </c>
      <c r="G1510" s="31">
        <f t="shared" ref="G1510:I1510" si="214">SUM(G1511:G1512)</f>
        <v>30000</v>
      </c>
      <c r="H1510" s="32">
        <f t="shared" si="214"/>
        <v>6000</v>
      </c>
      <c r="I1510" s="33">
        <f t="shared" si="214"/>
        <v>0</v>
      </c>
    </row>
    <row r="1511" spans="1:9" s="79" customFormat="1" ht="15.75" customHeight="1">
      <c r="A1511" s="87"/>
      <c r="B1511" s="2"/>
      <c r="C1511" s="2" t="s">
        <v>120</v>
      </c>
      <c r="D1511" s="1" t="s">
        <v>243</v>
      </c>
      <c r="E1511" s="3" t="s">
        <v>244</v>
      </c>
      <c r="F1511" s="52" t="s">
        <v>43</v>
      </c>
      <c r="G1511" s="90">
        <v>6500</v>
      </c>
      <c r="H1511" s="91">
        <v>4000</v>
      </c>
      <c r="I1511" s="51"/>
    </row>
    <row r="1512" spans="1:9" s="79" customFormat="1" ht="15.75" customHeight="1">
      <c r="A1512" s="87"/>
      <c r="B1512" s="2"/>
      <c r="C1512" s="2" t="s">
        <v>120</v>
      </c>
      <c r="D1512" s="1" t="s">
        <v>243</v>
      </c>
      <c r="E1512" s="3" t="s">
        <v>244</v>
      </c>
      <c r="F1512" s="52" t="s">
        <v>55</v>
      </c>
      <c r="G1512" s="90">
        <v>23500</v>
      </c>
      <c r="H1512" s="91">
        <v>2000</v>
      </c>
      <c r="I1512" s="51"/>
    </row>
    <row r="1513" spans="1:9" s="3" customFormat="1" ht="42.75" customHeight="1">
      <c r="A1513" s="87">
        <v>1</v>
      </c>
      <c r="B1513" s="2"/>
      <c r="C1513" s="2"/>
      <c r="D1513" s="1" t="s">
        <v>246</v>
      </c>
      <c r="E1513" s="3" t="s">
        <v>247</v>
      </c>
      <c r="F1513" s="150" t="s">
        <v>246</v>
      </c>
      <c r="G1513" s="151">
        <f t="shared" ref="G1513:I1513" si="215">G1514</f>
        <v>15700</v>
      </c>
      <c r="H1513" s="152">
        <f t="shared" si="215"/>
        <v>10950</v>
      </c>
      <c r="I1513" s="153">
        <f t="shared" si="215"/>
        <v>0</v>
      </c>
    </row>
    <row r="1514" spans="1:9" s="106" customFormat="1" ht="16.5" customHeight="1">
      <c r="A1514" s="87">
        <v>2</v>
      </c>
      <c r="B1514" s="2"/>
      <c r="C1514" s="2" t="s">
        <v>120</v>
      </c>
      <c r="D1514" s="1" t="s">
        <v>246</v>
      </c>
      <c r="E1514" s="3" t="s">
        <v>247</v>
      </c>
      <c r="F1514" s="116" t="s">
        <v>121</v>
      </c>
      <c r="G1514" s="65">
        <f t="shared" ref="G1514:I1514" si="216">SUM(G1515:G1525)</f>
        <v>15700</v>
      </c>
      <c r="H1514" s="66">
        <f t="shared" si="216"/>
        <v>10950</v>
      </c>
      <c r="I1514" s="67">
        <f t="shared" si="216"/>
        <v>0</v>
      </c>
    </row>
    <row r="1515" spans="1:9" s="79" customFormat="1" ht="15.75" customHeight="1">
      <c r="A1515" s="87"/>
      <c r="B1515" s="2"/>
      <c r="C1515" s="2" t="s">
        <v>120</v>
      </c>
      <c r="D1515" s="1" t="s">
        <v>246</v>
      </c>
      <c r="E1515" s="3" t="s">
        <v>247</v>
      </c>
      <c r="F1515" s="52" t="s">
        <v>42</v>
      </c>
      <c r="G1515" s="28">
        <v>500</v>
      </c>
      <c r="H1515" s="29">
        <v>300</v>
      </c>
      <c r="I1515" s="30"/>
    </row>
    <row r="1516" spans="1:9" s="79" customFormat="1" ht="15.75" customHeight="1">
      <c r="A1516" s="87"/>
      <c r="B1516" s="2"/>
      <c r="C1516" s="2" t="s">
        <v>120</v>
      </c>
      <c r="D1516" s="1" t="s">
        <v>246</v>
      </c>
      <c r="E1516" s="3" t="s">
        <v>247</v>
      </c>
      <c r="F1516" s="52" t="s">
        <v>248</v>
      </c>
      <c r="G1516" s="28">
        <v>1000</v>
      </c>
      <c r="H1516" s="29">
        <v>1000</v>
      </c>
      <c r="I1516" s="30"/>
    </row>
    <row r="1517" spans="1:9" s="79" customFormat="1" ht="15.75" customHeight="1">
      <c r="A1517" s="87"/>
      <c r="B1517" s="2"/>
      <c r="C1517" s="2" t="s">
        <v>120</v>
      </c>
      <c r="D1517" s="1" t="s">
        <v>246</v>
      </c>
      <c r="E1517" s="3" t="s">
        <v>247</v>
      </c>
      <c r="F1517" s="52" t="s">
        <v>249</v>
      </c>
      <c r="G1517" s="28">
        <v>500</v>
      </c>
      <c r="H1517" s="29"/>
      <c r="I1517" s="30"/>
    </row>
    <row r="1518" spans="1:9" s="79" customFormat="1" ht="15.75" customHeight="1">
      <c r="A1518" s="87"/>
      <c r="B1518" s="2"/>
      <c r="C1518" s="2" t="s">
        <v>120</v>
      </c>
      <c r="D1518" s="1" t="s">
        <v>246</v>
      </c>
      <c r="E1518" s="3" t="s">
        <v>247</v>
      </c>
      <c r="F1518" s="52" t="s">
        <v>115</v>
      </c>
      <c r="G1518" s="28">
        <v>1500</v>
      </c>
      <c r="H1518" s="29">
        <v>1000</v>
      </c>
      <c r="I1518" s="30"/>
    </row>
    <row r="1519" spans="1:9" s="79" customFormat="1" ht="15.75" customHeight="1">
      <c r="A1519" s="87"/>
      <c r="B1519" s="2"/>
      <c r="C1519" s="2" t="s">
        <v>120</v>
      </c>
      <c r="D1519" s="1" t="s">
        <v>246</v>
      </c>
      <c r="E1519" s="3" t="s">
        <v>247</v>
      </c>
      <c r="F1519" s="52" t="s">
        <v>27</v>
      </c>
      <c r="G1519" s="28">
        <v>2100</v>
      </c>
      <c r="H1519" s="29">
        <v>2400</v>
      </c>
      <c r="I1519" s="30"/>
    </row>
    <row r="1520" spans="1:9" s="79" customFormat="1" ht="15.75" customHeight="1">
      <c r="A1520" s="87"/>
      <c r="B1520" s="2"/>
      <c r="C1520" s="2" t="s">
        <v>120</v>
      </c>
      <c r="D1520" s="1" t="s">
        <v>246</v>
      </c>
      <c r="E1520" s="3" t="s">
        <v>247</v>
      </c>
      <c r="F1520" s="52" t="s">
        <v>44</v>
      </c>
      <c r="G1520" s="28">
        <v>700</v>
      </c>
      <c r="H1520" s="29">
        <v>400</v>
      </c>
      <c r="I1520" s="30"/>
    </row>
    <row r="1521" spans="1:9" s="79" customFormat="1" ht="15.75" customHeight="1">
      <c r="A1521" s="87"/>
      <c r="B1521" s="2"/>
      <c r="C1521" s="2" t="s">
        <v>120</v>
      </c>
      <c r="D1521" s="1" t="s">
        <v>246</v>
      </c>
      <c r="E1521" s="3" t="s">
        <v>247</v>
      </c>
      <c r="F1521" s="52" t="s">
        <v>30</v>
      </c>
      <c r="G1521" s="28">
        <v>1300</v>
      </c>
      <c r="H1521" s="29">
        <v>400</v>
      </c>
      <c r="I1521" s="30"/>
    </row>
    <row r="1522" spans="1:9" s="79" customFormat="1" ht="15.75" customHeight="1">
      <c r="A1522" s="87"/>
      <c r="B1522" s="2"/>
      <c r="C1522" s="2" t="s">
        <v>120</v>
      </c>
      <c r="D1522" s="1" t="s">
        <v>246</v>
      </c>
      <c r="E1522" s="3" t="s">
        <v>247</v>
      </c>
      <c r="F1522" s="52" t="s">
        <v>33</v>
      </c>
      <c r="G1522" s="28">
        <v>3000</v>
      </c>
      <c r="H1522" s="29">
        <v>3050</v>
      </c>
      <c r="I1522" s="30"/>
    </row>
    <row r="1523" spans="1:9" s="79" customFormat="1" ht="15.75" customHeight="1">
      <c r="A1523" s="87"/>
      <c r="B1523" s="2"/>
      <c r="C1523" s="2" t="s">
        <v>120</v>
      </c>
      <c r="D1523" s="1" t="s">
        <v>246</v>
      </c>
      <c r="E1523" s="3" t="s">
        <v>247</v>
      </c>
      <c r="F1523" s="52" t="s">
        <v>68</v>
      </c>
      <c r="G1523" s="28">
        <v>2000</v>
      </c>
      <c r="H1523" s="29">
        <v>800</v>
      </c>
      <c r="I1523" s="30"/>
    </row>
    <row r="1524" spans="1:9" s="79" customFormat="1" ht="15.75" customHeight="1">
      <c r="A1524" s="87"/>
      <c r="B1524" s="2"/>
      <c r="C1524" s="2" t="s">
        <v>120</v>
      </c>
      <c r="D1524" s="1" t="s">
        <v>246</v>
      </c>
      <c r="E1524" s="3" t="s">
        <v>247</v>
      </c>
      <c r="F1524" s="52" t="s">
        <v>36</v>
      </c>
      <c r="G1524" s="28">
        <v>400</v>
      </c>
      <c r="H1524" s="29">
        <v>200</v>
      </c>
      <c r="I1524" s="30"/>
    </row>
    <row r="1525" spans="1:9" s="79" customFormat="1" ht="15.75" customHeight="1">
      <c r="A1525" s="87"/>
      <c r="B1525" s="2"/>
      <c r="C1525" s="2" t="s">
        <v>120</v>
      </c>
      <c r="D1525" s="1" t="s">
        <v>246</v>
      </c>
      <c r="E1525" s="3" t="s">
        <v>247</v>
      </c>
      <c r="F1525" s="52" t="s">
        <v>69</v>
      </c>
      <c r="G1525" s="28">
        <v>2700</v>
      </c>
      <c r="H1525" s="29">
        <v>1400</v>
      </c>
      <c r="I1525" s="30"/>
    </row>
    <row r="1526" spans="1:9" s="3" customFormat="1" ht="36" customHeight="1">
      <c r="A1526" s="87">
        <v>1</v>
      </c>
      <c r="B1526" s="2"/>
      <c r="C1526" s="2"/>
      <c r="D1526" s="1" t="s">
        <v>250</v>
      </c>
      <c r="E1526" s="3" t="s">
        <v>251</v>
      </c>
      <c r="F1526" s="14" t="s">
        <v>250</v>
      </c>
      <c r="G1526" s="15">
        <f t="shared" ref="G1526:I1526" si="217">G1527</f>
        <v>3700</v>
      </c>
      <c r="H1526" s="16">
        <f t="shared" si="217"/>
        <v>1300</v>
      </c>
      <c r="I1526" s="17">
        <f t="shared" si="217"/>
        <v>30</v>
      </c>
    </row>
    <row r="1527" spans="1:9" s="106" customFormat="1" ht="16.5" customHeight="1">
      <c r="A1527" s="87">
        <v>2</v>
      </c>
      <c r="B1527" s="2"/>
      <c r="C1527" s="2" t="s">
        <v>120</v>
      </c>
      <c r="D1527" s="1" t="s">
        <v>250</v>
      </c>
      <c r="E1527" s="3" t="s">
        <v>251</v>
      </c>
      <c r="F1527" s="116" t="s">
        <v>121</v>
      </c>
      <c r="G1527" s="31">
        <f t="shared" ref="G1527:I1527" si="218">SUM(G1528:G1529)</f>
        <v>3700</v>
      </c>
      <c r="H1527" s="32">
        <f t="shared" si="218"/>
        <v>1300</v>
      </c>
      <c r="I1527" s="33">
        <f t="shared" si="218"/>
        <v>30</v>
      </c>
    </row>
    <row r="1528" spans="1:9" s="79" customFormat="1" ht="15.75" customHeight="1">
      <c r="A1528" s="87"/>
      <c r="B1528" s="2"/>
      <c r="C1528" s="2" t="s">
        <v>120</v>
      </c>
      <c r="D1528" s="1" t="s">
        <v>250</v>
      </c>
      <c r="E1528" s="3" t="s">
        <v>251</v>
      </c>
      <c r="F1528" s="52" t="s">
        <v>50</v>
      </c>
      <c r="G1528" s="28">
        <v>2250</v>
      </c>
      <c r="H1528" s="29">
        <v>1033</v>
      </c>
      <c r="I1528" s="30">
        <v>14</v>
      </c>
    </row>
    <row r="1529" spans="1:9" s="79" customFormat="1" ht="15.75" customHeight="1">
      <c r="A1529" s="87"/>
      <c r="B1529" s="2"/>
      <c r="C1529" s="2" t="s">
        <v>120</v>
      </c>
      <c r="D1529" s="1" t="s">
        <v>250</v>
      </c>
      <c r="E1529" s="3" t="s">
        <v>251</v>
      </c>
      <c r="F1529" s="52" t="s">
        <v>51</v>
      </c>
      <c r="G1529" s="28">
        <v>1450</v>
      </c>
      <c r="H1529" s="29">
        <v>267</v>
      </c>
      <c r="I1529" s="30">
        <v>16</v>
      </c>
    </row>
    <row r="1530" spans="1:9" s="79" customFormat="1" ht="31.5" customHeight="1">
      <c r="A1530" s="87">
        <v>1</v>
      </c>
      <c r="B1530" s="2"/>
      <c r="C1530" s="2"/>
      <c r="D1530" s="1" t="s">
        <v>252</v>
      </c>
      <c r="E1530" s="79" t="s">
        <v>253</v>
      </c>
      <c r="F1530" s="14" t="s">
        <v>254</v>
      </c>
      <c r="G1530" s="123">
        <f t="shared" ref="G1530:I1530" si="219">G1536+G1531</f>
        <v>14550</v>
      </c>
      <c r="H1530" s="124">
        <f t="shared" si="219"/>
        <v>13000</v>
      </c>
      <c r="I1530" s="125">
        <f t="shared" si="219"/>
        <v>0</v>
      </c>
    </row>
    <row r="1531" spans="1:9" s="79" customFormat="1" ht="18" customHeight="1">
      <c r="A1531" s="87">
        <v>2</v>
      </c>
      <c r="B1531" s="2"/>
      <c r="C1531" s="2" t="s">
        <v>120</v>
      </c>
      <c r="D1531" s="1" t="s">
        <v>252</v>
      </c>
      <c r="E1531" s="79" t="s">
        <v>253</v>
      </c>
      <c r="F1531" s="116" t="s">
        <v>121</v>
      </c>
      <c r="G1531" s="15">
        <f t="shared" ref="G1531:I1531" si="220">SUM(G1532:G1535)</f>
        <v>7090</v>
      </c>
      <c r="H1531" s="16">
        <f t="shared" si="220"/>
        <v>4200</v>
      </c>
      <c r="I1531" s="17">
        <f t="shared" si="220"/>
        <v>0</v>
      </c>
    </row>
    <row r="1532" spans="1:9" s="79" customFormat="1" ht="15.75" customHeight="1">
      <c r="A1532" s="87"/>
      <c r="B1532" s="2"/>
      <c r="C1532" s="2" t="s">
        <v>120</v>
      </c>
      <c r="D1532" s="1" t="s">
        <v>252</v>
      </c>
      <c r="E1532" s="79" t="s">
        <v>253</v>
      </c>
      <c r="F1532" s="52" t="s">
        <v>115</v>
      </c>
      <c r="G1532" s="28">
        <v>1596</v>
      </c>
      <c r="H1532" s="29"/>
      <c r="I1532" s="30"/>
    </row>
    <row r="1533" spans="1:9" s="79" customFormat="1" ht="15.75" customHeight="1">
      <c r="A1533" s="87"/>
      <c r="B1533" s="2"/>
      <c r="C1533" s="2" t="s">
        <v>120</v>
      </c>
      <c r="D1533" s="1" t="s">
        <v>252</v>
      </c>
      <c r="E1533" s="79" t="s">
        <v>253</v>
      </c>
      <c r="F1533" s="14" t="s">
        <v>27</v>
      </c>
      <c r="G1533" s="28">
        <v>895</v>
      </c>
      <c r="H1533" s="29">
        <v>280</v>
      </c>
      <c r="I1533" s="30"/>
    </row>
    <row r="1534" spans="1:9" s="79" customFormat="1" ht="15.75" customHeight="1">
      <c r="A1534" s="87"/>
      <c r="B1534" s="2"/>
      <c r="C1534" s="2" t="s">
        <v>120</v>
      </c>
      <c r="D1534" s="1" t="s">
        <v>252</v>
      </c>
      <c r="E1534" s="79" t="s">
        <v>253</v>
      </c>
      <c r="F1534" s="52" t="s">
        <v>30</v>
      </c>
      <c r="G1534" s="28">
        <v>895</v>
      </c>
      <c r="H1534" s="29">
        <v>820</v>
      </c>
      <c r="I1534" s="30"/>
    </row>
    <row r="1535" spans="1:9" s="79" customFormat="1" ht="16.5" customHeight="1">
      <c r="A1535" s="87"/>
      <c r="B1535" s="2"/>
      <c r="C1535" s="2" t="s">
        <v>120</v>
      </c>
      <c r="D1535" s="1" t="s">
        <v>252</v>
      </c>
      <c r="E1535" s="79" t="s">
        <v>253</v>
      </c>
      <c r="F1535" s="52" t="s">
        <v>69</v>
      </c>
      <c r="G1535" s="28">
        <v>3704</v>
      </c>
      <c r="H1535" s="29">
        <v>3100</v>
      </c>
      <c r="I1535" s="30"/>
    </row>
    <row r="1536" spans="1:9" s="79" customFormat="1" ht="20.25" customHeight="1">
      <c r="A1536" s="87">
        <v>2</v>
      </c>
      <c r="B1536" s="2"/>
      <c r="C1536" s="2" t="s">
        <v>209</v>
      </c>
      <c r="D1536" s="1" t="s">
        <v>252</v>
      </c>
      <c r="E1536" s="79" t="s">
        <v>253</v>
      </c>
      <c r="F1536" s="116" t="s">
        <v>210</v>
      </c>
      <c r="G1536" s="15">
        <f t="shared" ref="G1536:I1536" si="221">SUM(G1537:G1540)</f>
        <v>7460</v>
      </c>
      <c r="H1536" s="16">
        <f t="shared" si="221"/>
        <v>8800</v>
      </c>
      <c r="I1536" s="17">
        <f t="shared" si="221"/>
        <v>0</v>
      </c>
    </row>
    <row r="1537" spans="1:9" s="79" customFormat="1" ht="15.75" customHeight="1">
      <c r="A1537" s="87"/>
      <c r="B1537" s="2"/>
      <c r="C1537" s="2" t="s">
        <v>209</v>
      </c>
      <c r="D1537" s="1" t="s">
        <v>252</v>
      </c>
      <c r="E1537" s="79" t="s">
        <v>253</v>
      </c>
      <c r="F1537" s="52" t="s">
        <v>115</v>
      </c>
      <c r="G1537" s="28">
        <v>4400</v>
      </c>
      <c r="H1537" s="29"/>
      <c r="I1537" s="30"/>
    </row>
    <row r="1538" spans="1:9" s="79" customFormat="1" ht="15.75" customHeight="1">
      <c r="A1538" s="87"/>
      <c r="B1538" s="2"/>
      <c r="C1538" s="2" t="s">
        <v>209</v>
      </c>
      <c r="D1538" s="1" t="s">
        <v>252</v>
      </c>
      <c r="E1538" s="79" t="s">
        <v>253</v>
      </c>
      <c r="F1538" s="14" t="s">
        <v>27</v>
      </c>
      <c r="G1538" s="28">
        <v>820</v>
      </c>
      <c r="H1538" s="29">
        <v>1982</v>
      </c>
      <c r="I1538" s="30"/>
    </row>
    <row r="1539" spans="1:9" s="79" customFormat="1" ht="15.75" customHeight="1">
      <c r="A1539" s="87"/>
      <c r="B1539" s="2"/>
      <c r="C1539" s="2" t="s">
        <v>209</v>
      </c>
      <c r="D1539" s="1" t="s">
        <v>252</v>
      </c>
      <c r="E1539" s="79" t="s">
        <v>253</v>
      </c>
      <c r="F1539" s="52" t="s">
        <v>30</v>
      </c>
      <c r="G1539" s="28">
        <v>1050</v>
      </c>
      <c r="H1539" s="29">
        <v>2566</v>
      </c>
      <c r="I1539" s="30"/>
    </row>
    <row r="1540" spans="1:9" s="79" customFormat="1" ht="16.5" customHeight="1">
      <c r="A1540" s="87"/>
      <c r="B1540" s="2"/>
      <c r="C1540" s="2" t="s">
        <v>209</v>
      </c>
      <c r="D1540" s="1" t="s">
        <v>252</v>
      </c>
      <c r="E1540" s="79" t="s">
        <v>253</v>
      </c>
      <c r="F1540" s="52" t="s">
        <v>69</v>
      </c>
      <c r="G1540" s="28">
        <v>1190</v>
      </c>
      <c r="H1540" s="29">
        <v>4252</v>
      </c>
      <c r="I1540" s="30"/>
    </row>
    <row r="1541" spans="1:9" s="149" customFormat="1" ht="30.75" customHeight="1">
      <c r="A1541" s="87">
        <v>4</v>
      </c>
      <c r="B1541" s="2"/>
      <c r="C1541" s="2"/>
      <c r="D1541" s="1"/>
      <c r="E1541" s="149" t="s">
        <v>255</v>
      </c>
      <c r="F1541" s="14" t="s">
        <v>256</v>
      </c>
      <c r="G1541" s="123">
        <f t="shared" ref="G1541:I1541" si="222">G1526+G1470+G1513+G1509+G1505+G1501+G1497+G1388+G1344+G1530+G1415</f>
        <v>472619</v>
      </c>
      <c r="H1541" s="124">
        <f t="shared" si="222"/>
        <v>149691</v>
      </c>
      <c r="I1541" s="125">
        <f t="shared" si="222"/>
        <v>88306</v>
      </c>
    </row>
    <row r="1542" spans="1:9" s="3" customFormat="1" ht="33" customHeight="1">
      <c r="A1542" s="87">
        <v>1</v>
      </c>
      <c r="B1542" s="2"/>
      <c r="C1542" s="2" t="s">
        <v>61</v>
      </c>
      <c r="D1542" s="156" t="s">
        <v>257</v>
      </c>
      <c r="E1542" s="164" t="s">
        <v>258</v>
      </c>
      <c r="F1542" s="14" t="s">
        <v>258</v>
      </c>
      <c r="G1542" s="15">
        <f t="shared" ref="G1542:I1542" si="223">G1543</f>
        <v>0</v>
      </c>
      <c r="H1542" s="16">
        <f t="shared" si="223"/>
        <v>216</v>
      </c>
      <c r="I1542" s="17">
        <f t="shared" si="223"/>
        <v>0</v>
      </c>
    </row>
    <row r="1543" spans="1:9" s="163" customFormat="1" ht="17.100000000000001" customHeight="1">
      <c r="A1543" s="87">
        <v>2</v>
      </c>
      <c r="B1543" s="2"/>
      <c r="C1543" s="2" t="s">
        <v>61</v>
      </c>
      <c r="D1543" s="156" t="s">
        <v>257</v>
      </c>
      <c r="E1543" s="164" t="s">
        <v>258</v>
      </c>
      <c r="F1543" s="19" t="s">
        <v>62</v>
      </c>
      <c r="G1543" s="31">
        <f t="shared" ref="G1543:I1543" si="224">SUM(G1544:G1546)</f>
        <v>0</v>
      </c>
      <c r="H1543" s="32">
        <f t="shared" si="224"/>
        <v>216</v>
      </c>
      <c r="I1543" s="33">
        <f t="shared" si="224"/>
        <v>0</v>
      </c>
    </row>
    <row r="1544" spans="1:9" s="79" customFormat="1" ht="15.75" customHeight="1">
      <c r="A1544" s="87"/>
      <c r="B1544" s="2"/>
      <c r="C1544" s="2" t="s">
        <v>61</v>
      </c>
      <c r="D1544" s="156" t="s">
        <v>257</v>
      </c>
      <c r="E1544" s="164" t="s">
        <v>258</v>
      </c>
      <c r="F1544" s="96" t="s">
        <v>63</v>
      </c>
      <c r="G1544" s="28"/>
      <c r="H1544" s="29">
        <v>216</v>
      </c>
      <c r="I1544" s="30"/>
    </row>
    <row r="1545" spans="1:9" s="79" customFormat="1" ht="15.75" customHeight="1">
      <c r="A1545" s="87"/>
      <c r="B1545" s="2"/>
      <c r="C1545" s="2" t="s">
        <v>61</v>
      </c>
      <c r="D1545" s="156" t="s">
        <v>257</v>
      </c>
      <c r="E1545" s="164" t="s">
        <v>258</v>
      </c>
      <c r="F1545" s="96" t="s">
        <v>64</v>
      </c>
      <c r="G1545" s="28"/>
      <c r="H1545" s="29"/>
      <c r="I1545" s="30"/>
    </row>
    <row r="1546" spans="1:9" s="79" customFormat="1" ht="15.75" customHeight="1">
      <c r="A1546" s="87"/>
      <c r="B1546" s="2"/>
      <c r="C1546" s="2" t="s">
        <v>61</v>
      </c>
      <c r="D1546" s="156" t="s">
        <v>257</v>
      </c>
      <c r="E1546" s="164" t="s">
        <v>258</v>
      </c>
      <c r="F1546" s="96" t="s">
        <v>65</v>
      </c>
      <c r="G1546" s="28"/>
      <c r="H1546" s="29"/>
      <c r="I1546" s="30"/>
    </row>
    <row r="1547" spans="1:9" s="79" customFormat="1" ht="23.25" customHeight="1">
      <c r="A1547" s="87">
        <v>4</v>
      </c>
      <c r="B1547" s="2"/>
      <c r="C1547" s="2"/>
      <c r="D1547" s="1"/>
      <c r="E1547" s="3"/>
      <c r="F1547" s="96" t="s">
        <v>259</v>
      </c>
      <c r="G1547" s="123">
        <f t="shared" ref="G1547:I1547" si="225">G1542</f>
        <v>0</v>
      </c>
      <c r="H1547" s="124">
        <f t="shared" si="225"/>
        <v>216</v>
      </c>
      <c r="I1547" s="125">
        <f t="shared" si="225"/>
        <v>0</v>
      </c>
    </row>
    <row r="1548" spans="1:9" s="3" customFormat="1" ht="30.75" customHeight="1">
      <c r="A1548" s="87">
        <v>4</v>
      </c>
      <c r="B1548" s="2"/>
      <c r="C1548" s="2"/>
      <c r="D1548" s="1"/>
      <c r="E1548" s="3" t="s">
        <v>260</v>
      </c>
      <c r="F1548" s="14" t="s">
        <v>261</v>
      </c>
      <c r="G1548" s="123">
        <f t="shared" ref="G1548:I1548" si="226">G1541+G1343+G1107+G805+G1547</f>
        <v>2691020</v>
      </c>
      <c r="H1548" s="124">
        <f t="shared" si="226"/>
        <v>1947508</v>
      </c>
      <c r="I1548" s="125">
        <f t="shared" si="226"/>
        <v>627191</v>
      </c>
    </row>
    <row r="1549" spans="1:9" ht="15" customHeight="1"/>
    <row r="1550" spans="1:9" ht="15" customHeight="1"/>
    <row r="1551" spans="1:9" ht="15" customHeight="1"/>
    <row r="1552" spans="1:9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6.5" customHeight="1"/>
    <row r="1704" ht="16.5" customHeight="1"/>
    <row r="1705" ht="16.5" customHeight="1"/>
    <row r="1706" ht="16.5" customHeight="1"/>
    <row r="1707" ht="16.5" customHeight="1"/>
    <row r="1708" ht="16.5" customHeight="1"/>
    <row r="1709" ht="16.5" customHeight="1"/>
    <row r="1710" ht="16.5" customHeight="1"/>
    <row r="1711" ht="16.5" customHeight="1"/>
    <row r="1712" ht="16.5" customHeight="1"/>
    <row r="1713" ht="16.5" customHeight="1"/>
    <row r="1714" ht="16.5" customHeight="1"/>
    <row r="1715" ht="16.5" customHeight="1"/>
    <row r="1716" ht="16.5" customHeight="1"/>
    <row r="1717" ht="16.5" customHeight="1"/>
    <row r="1718" ht="16.5" customHeight="1"/>
    <row r="1719" ht="16.5" customHeight="1"/>
    <row r="1720" ht="16.5" customHeight="1"/>
    <row r="1721" ht="16.5" customHeight="1"/>
    <row r="1722" ht="16.5" customHeight="1"/>
    <row r="1723" ht="16.5" customHeight="1"/>
    <row r="1724" ht="16.5" customHeight="1"/>
    <row r="1725" ht="16.5" customHeight="1"/>
    <row r="1726" ht="16.5" customHeight="1"/>
    <row r="1727" ht="16.5" customHeight="1"/>
    <row r="1728" ht="16.5" customHeight="1"/>
    <row r="1729" ht="16.5" customHeight="1"/>
    <row r="1730" ht="16.5" customHeight="1"/>
    <row r="1731" ht="16.5" customHeight="1"/>
    <row r="1732" ht="16.5" customHeight="1"/>
    <row r="1733" ht="16.5" customHeight="1"/>
    <row r="1734" ht="16.5" customHeight="1"/>
    <row r="1735" ht="16.5" customHeight="1"/>
    <row r="1736" ht="16.5" customHeight="1"/>
    <row r="1737" ht="16.5" customHeight="1"/>
    <row r="1738" ht="16.5" customHeight="1"/>
    <row r="1739" ht="16.5" customHeight="1"/>
    <row r="1740" ht="16.5" customHeight="1"/>
    <row r="1741" ht="16.5" customHeight="1"/>
    <row r="1742" ht="16.5" customHeight="1"/>
    <row r="1743" ht="16.5" customHeight="1"/>
    <row r="1744" ht="16.5" customHeight="1"/>
    <row r="1745" ht="16.5" customHeight="1"/>
    <row r="1746" ht="16.5" customHeight="1"/>
    <row r="1747" ht="16.5" customHeight="1"/>
    <row r="1748" ht="16.5" customHeight="1"/>
    <row r="1749" ht="16.5" customHeight="1"/>
    <row r="1750" ht="16.5" customHeight="1"/>
    <row r="1751" ht="16.5" customHeight="1"/>
    <row r="1752" ht="16.5" customHeight="1"/>
    <row r="1753" ht="16.5" customHeight="1"/>
    <row r="1754" ht="16.5" customHeight="1"/>
    <row r="1755" ht="16.5" customHeight="1"/>
    <row r="1756" ht="16.5" customHeight="1"/>
    <row r="1757" ht="16.5" customHeight="1"/>
    <row r="1758" ht="16.5" customHeight="1"/>
    <row r="1759" ht="16.5" customHeight="1"/>
    <row r="1760" ht="16.5" customHeight="1"/>
    <row r="1761" ht="16.5" customHeight="1"/>
    <row r="1762" ht="16.5" customHeight="1"/>
    <row r="1763" ht="16.5" customHeight="1"/>
    <row r="1764" ht="16.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86" ht="20.25" customHeight="1"/>
  </sheetData>
  <dataConsolidate/>
  <mergeCells count="2">
    <mergeCell ref="F2:I2"/>
    <mergeCell ref="G4:I4"/>
  </mergeCells>
  <conditionalFormatting sqref="G966:I966 G926:I926 G884:I884 G854:I854 G800:I800 G764:I764 G732:I732 G704:I704 G670:I670 G644:I644 G611:I611 G579:I579 G545:I545 G518:I518 G484:I484 G459:I459 G428:I428 G401:I401 G372:I372 G340:I340 G304:I304 G276:I276 G242:I242 G210:I210 G176:I176 G136:I136 G111:I111 G79:I79 G52:I52 G30:I30">
    <cfRule type="expression" dxfId="223" priority="1353">
      <formula>$A30=4</formula>
    </cfRule>
    <cfRule type="expression" dxfId="222" priority="1354">
      <formula>$A30=3</formula>
    </cfRule>
    <cfRule type="expression" dxfId="221" priority="1355">
      <formula>$A30=2</formula>
    </cfRule>
    <cfRule type="expression" dxfId="220" priority="1356">
      <formula>$A30=1</formula>
    </cfRule>
  </conditionalFormatting>
  <conditionalFormatting sqref="G1468">
    <cfRule type="expression" dxfId="219" priority="1349">
      <formula>$A1468=4</formula>
    </cfRule>
    <cfRule type="expression" dxfId="218" priority="1350">
      <formula>$A1468=3</formula>
    </cfRule>
    <cfRule type="expression" dxfId="217" priority="1351">
      <formula>$A1468=2</formula>
    </cfRule>
    <cfRule type="expression" dxfId="216" priority="1352">
      <formula>$A1468=1</formula>
    </cfRule>
  </conditionalFormatting>
  <conditionalFormatting sqref="G1333">
    <cfRule type="expression" dxfId="215" priority="1341">
      <formula>$A1333=4</formula>
    </cfRule>
    <cfRule type="expression" dxfId="214" priority="1342">
      <formula>$A1333=3</formula>
    </cfRule>
    <cfRule type="expression" dxfId="213" priority="1343">
      <formula>$A1333=2</formula>
    </cfRule>
    <cfRule type="expression" dxfId="212" priority="1344">
      <formula>$A1333=1</formula>
    </cfRule>
  </conditionalFormatting>
  <conditionalFormatting sqref="G1297">
    <cfRule type="expression" dxfId="211" priority="1333">
      <formula>$A1297=4</formula>
    </cfRule>
    <cfRule type="expression" dxfId="210" priority="1334">
      <formula>$A1297=3</formula>
    </cfRule>
    <cfRule type="expression" dxfId="209" priority="1335">
      <formula>$A1297=2</formula>
    </cfRule>
    <cfRule type="expression" dxfId="208" priority="1336">
      <formula>$A1297=1</formula>
    </cfRule>
  </conditionalFormatting>
  <conditionalFormatting sqref="G1244">
    <cfRule type="expression" dxfId="207" priority="1325">
      <formula>$A1244=4</formula>
    </cfRule>
    <cfRule type="expression" dxfId="206" priority="1326">
      <formula>$A1244=3</formula>
    </cfRule>
    <cfRule type="expression" dxfId="205" priority="1327">
      <formula>$A1244=2</formula>
    </cfRule>
    <cfRule type="expression" dxfId="204" priority="1328">
      <formula>$A1244=1</formula>
    </cfRule>
  </conditionalFormatting>
  <conditionalFormatting sqref="G1216">
    <cfRule type="expression" dxfId="203" priority="1317">
      <formula>$A1216=4</formula>
    </cfRule>
    <cfRule type="expression" dxfId="202" priority="1318">
      <formula>$A1216=3</formula>
    </cfRule>
    <cfRule type="expression" dxfId="201" priority="1319">
      <formula>$A1216=2</formula>
    </cfRule>
    <cfRule type="expression" dxfId="200" priority="1320">
      <formula>$A1216=1</formula>
    </cfRule>
  </conditionalFormatting>
  <conditionalFormatting sqref="G1186">
    <cfRule type="expression" dxfId="199" priority="1309">
      <formula>$A1186=4</formula>
    </cfRule>
    <cfRule type="expression" dxfId="198" priority="1310">
      <formula>$A1186=3</formula>
    </cfRule>
    <cfRule type="expression" dxfId="197" priority="1311">
      <formula>$A1186=2</formula>
    </cfRule>
    <cfRule type="expression" dxfId="196" priority="1312">
      <formula>$A1186=1</formula>
    </cfRule>
  </conditionalFormatting>
  <conditionalFormatting sqref="G1152">
    <cfRule type="expression" dxfId="195" priority="1301">
      <formula>$A1152=4</formula>
    </cfRule>
    <cfRule type="expression" dxfId="194" priority="1302">
      <formula>$A1152=3</formula>
    </cfRule>
    <cfRule type="expression" dxfId="193" priority="1303">
      <formula>$A1152=2</formula>
    </cfRule>
    <cfRule type="expression" dxfId="192" priority="1304">
      <formula>$A1152=1</formula>
    </cfRule>
  </conditionalFormatting>
  <conditionalFormatting sqref="G1131">
    <cfRule type="expression" dxfId="191" priority="1293">
      <formula>$A1131=4</formula>
    </cfRule>
    <cfRule type="expression" dxfId="190" priority="1294">
      <formula>$A1131=3</formula>
    </cfRule>
    <cfRule type="expression" dxfId="189" priority="1295">
      <formula>$A1131=2</formula>
    </cfRule>
    <cfRule type="expression" dxfId="188" priority="1296">
      <formula>$A1131=1</formula>
    </cfRule>
  </conditionalFormatting>
  <conditionalFormatting sqref="G1097">
    <cfRule type="expression" dxfId="187" priority="1285">
      <formula>$A1097=4</formula>
    </cfRule>
    <cfRule type="expression" dxfId="186" priority="1286">
      <formula>$A1097=3</formula>
    </cfRule>
    <cfRule type="expression" dxfId="185" priority="1287">
      <formula>$A1097=2</formula>
    </cfRule>
    <cfRule type="expression" dxfId="184" priority="1288">
      <formula>$A1097=1</formula>
    </cfRule>
  </conditionalFormatting>
  <conditionalFormatting sqref="G1075">
    <cfRule type="expression" dxfId="183" priority="1269">
      <formula>$A1075=4</formula>
    </cfRule>
    <cfRule type="expression" dxfId="182" priority="1270">
      <formula>$A1075=3</formula>
    </cfRule>
    <cfRule type="expression" dxfId="181" priority="1271">
      <formula>$A1075=2</formula>
    </cfRule>
    <cfRule type="expression" dxfId="180" priority="1272">
      <formula>$A1075=1</formula>
    </cfRule>
  </conditionalFormatting>
  <conditionalFormatting sqref="G1075">
    <cfRule type="expression" dxfId="179" priority="1265">
      <formula>$A1075=4</formula>
    </cfRule>
    <cfRule type="expression" dxfId="178" priority="1266">
      <formula>$A1075=3</formula>
    </cfRule>
    <cfRule type="expression" dxfId="177" priority="1267">
      <formula>$A1075=2</formula>
    </cfRule>
    <cfRule type="expression" dxfId="176" priority="1268">
      <formula>$A1075=1</formula>
    </cfRule>
  </conditionalFormatting>
  <conditionalFormatting sqref="G1075">
    <cfRule type="expression" dxfId="175" priority="1261">
      <formula>$A1075=4</formula>
    </cfRule>
    <cfRule type="expression" dxfId="174" priority="1262">
      <formula>$A1075=3</formula>
    </cfRule>
    <cfRule type="expression" dxfId="173" priority="1263">
      <formula>$A1075=2</formula>
    </cfRule>
    <cfRule type="expression" dxfId="172" priority="1264">
      <formula>$A1075=1</formula>
    </cfRule>
  </conditionalFormatting>
  <conditionalFormatting sqref="G1053">
    <cfRule type="expression" dxfId="171" priority="1253">
      <formula>$A1053=4</formula>
    </cfRule>
    <cfRule type="expression" dxfId="170" priority="1254">
      <formula>$A1053=3</formula>
    </cfRule>
    <cfRule type="expression" dxfId="169" priority="1255">
      <formula>$A1053=2</formula>
    </cfRule>
    <cfRule type="expression" dxfId="168" priority="1256">
      <formula>$A1053=1</formula>
    </cfRule>
  </conditionalFormatting>
  <conditionalFormatting sqref="G1026">
    <cfRule type="expression" dxfId="167" priority="1237">
      <formula>$A1026=4</formula>
    </cfRule>
    <cfRule type="expression" dxfId="166" priority="1238">
      <formula>$A1026=3</formula>
    </cfRule>
    <cfRule type="expression" dxfId="165" priority="1239">
      <formula>$A1026=2</formula>
    </cfRule>
    <cfRule type="expression" dxfId="164" priority="1240">
      <formula>$A1026=1</formula>
    </cfRule>
  </conditionalFormatting>
  <conditionalFormatting sqref="G1026">
    <cfRule type="expression" dxfId="163" priority="1233">
      <formula>$A1026=4</formula>
    </cfRule>
    <cfRule type="expression" dxfId="162" priority="1234">
      <formula>$A1026=3</formula>
    </cfRule>
    <cfRule type="expression" dxfId="161" priority="1235">
      <formula>$A1026=2</formula>
    </cfRule>
    <cfRule type="expression" dxfId="160" priority="1236">
      <formula>$A1026=1</formula>
    </cfRule>
  </conditionalFormatting>
  <conditionalFormatting sqref="G1026">
    <cfRule type="expression" dxfId="159" priority="1229">
      <formula>$A1026=4</formula>
    </cfRule>
    <cfRule type="expression" dxfId="158" priority="1230">
      <formula>$A1026=3</formula>
    </cfRule>
    <cfRule type="expression" dxfId="157" priority="1231">
      <formula>$A1026=2</formula>
    </cfRule>
    <cfRule type="expression" dxfId="156" priority="1232">
      <formula>$A1026=1</formula>
    </cfRule>
  </conditionalFormatting>
  <conditionalFormatting sqref="G997">
    <cfRule type="expression" dxfId="155" priority="1221">
      <formula>$A997=4</formula>
    </cfRule>
    <cfRule type="expression" dxfId="154" priority="1222">
      <formula>$A997=3</formula>
    </cfRule>
    <cfRule type="expression" dxfId="153" priority="1223">
      <formula>$A997=2</formula>
    </cfRule>
    <cfRule type="expression" dxfId="152" priority="1224">
      <formula>$A997=1</formula>
    </cfRule>
  </conditionalFormatting>
  <conditionalFormatting sqref="G926:I926">
    <cfRule type="expression" dxfId="151" priority="1209">
      <formula>$A926=1</formula>
    </cfRule>
    <cfRule type="expression" dxfId="150" priority="1210">
      <formula>$A926=2</formula>
    </cfRule>
    <cfRule type="expression" dxfId="149" priority="1211">
      <formula>$A926=3</formula>
    </cfRule>
    <cfRule type="expression" dxfId="148" priority="1212">
      <formula>$A926=4</formula>
    </cfRule>
  </conditionalFormatting>
  <conditionalFormatting sqref="G1468">
    <cfRule type="expression" dxfId="147" priority="133">
      <formula>$A1468=4</formula>
    </cfRule>
    <cfRule type="expression" dxfId="146" priority="134">
      <formula>$A1468=3</formula>
    </cfRule>
    <cfRule type="expression" dxfId="145" priority="135">
      <formula>$A1468=2</formula>
    </cfRule>
    <cfRule type="expression" dxfId="144" priority="136">
      <formula>$A1468=1</formula>
    </cfRule>
  </conditionalFormatting>
  <conditionalFormatting sqref="G1333">
    <cfRule type="expression" dxfId="143" priority="129">
      <formula>$A1333=4</formula>
    </cfRule>
    <cfRule type="expression" dxfId="142" priority="130">
      <formula>$A1333=3</formula>
    </cfRule>
    <cfRule type="expression" dxfId="141" priority="131">
      <formula>$A1333=2</formula>
    </cfRule>
    <cfRule type="expression" dxfId="140" priority="132">
      <formula>$A1333=1</formula>
    </cfRule>
  </conditionalFormatting>
  <conditionalFormatting sqref="G1297">
    <cfRule type="expression" dxfId="139" priority="125">
      <formula>$A1297=4</formula>
    </cfRule>
    <cfRule type="expression" dxfId="138" priority="126">
      <formula>$A1297=3</formula>
    </cfRule>
    <cfRule type="expression" dxfId="137" priority="127">
      <formula>$A1297=2</formula>
    </cfRule>
    <cfRule type="expression" dxfId="136" priority="128">
      <formula>$A1297=1</formula>
    </cfRule>
  </conditionalFormatting>
  <conditionalFormatting sqref="G1244">
    <cfRule type="expression" dxfId="135" priority="121">
      <formula>$A1244=4</formula>
    </cfRule>
    <cfRule type="expression" dxfId="134" priority="122">
      <formula>$A1244=3</formula>
    </cfRule>
    <cfRule type="expression" dxfId="133" priority="123">
      <formula>$A1244=2</formula>
    </cfRule>
    <cfRule type="expression" dxfId="132" priority="124">
      <formula>$A1244=1</formula>
    </cfRule>
  </conditionalFormatting>
  <conditionalFormatting sqref="G1216">
    <cfRule type="expression" dxfId="131" priority="117">
      <formula>$A1216=4</formula>
    </cfRule>
    <cfRule type="expression" dxfId="130" priority="118">
      <formula>$A1216=3</formula>
    </cfRule>
    <cfRule type="expression" dxfId="129" priority="119">
      <formula>$A1216=2</formula>
    </cfRule>
    <cfRule type="expression" dxfId="128" priority="120">
      <formula>$A1216=1</formula>
    </cfRule>
  </conditionalFormatting>
  <conditionalFormatting sqref="G1186">
    <cfRule type="expression" dxfId="127" priority="113">
      <formula>$A1186=4</formula>
    </cfRule>
    <cfRule type="expression" dxfId="126" priority="114">
      <formula>$A1186=3</formula>
    </cfRule>
    <cfRule type="expression" dxfId="125" priority="115">
      <formula>$A1186=2</formula>
    </cfRule>
    <cfRule type="expression" dxfId="124" priority="116">
      <formula>$A1186=1</formula>
    </cfRule>
  </conditionalFormatting>
  <conditionalFormatting sqref="G1152">
    <cfRule type="expression" dxfId="123" priority="109">
      <formula>$A1152=4</formula>
    </cfRule>
    <cfRule type="expression" dxfId="122" priority="110">
      <formula>$A1152=3</formula>
    </cfRule>
    <cfRule type="expression" dxfId="121" priority="111">
      <formula>$A1152=2</formula>
    </cfRule>
    <cfRule type="expression" dxfId="120" priority="112">
      <formula>$A1152=1</formula>
    </cfRule>
  </conditionalFormatting>
  <conditionalFormatting sqref="G1131">
    <cfRule type="expression" dxfId="119" priority="105">
      <formula>$A1131=4</formula>
    </cfRule>
    <cfRule type="expression" dxfId="118" priority="106">
      <formula>$A1131=3</formula>
    </cfRule>
    <cfRule type="expression" dxfId="117" priority="107">
      <formula>$A1131=2</formula>
    </cfRule>
    <cfRule type="expression" dxfId="116" priority="108">
      <formula>$A1131=1</formula>
    </cfRule>
  </conditionalFormatting>
  <conditionalFormatting sqref="G1097">
    <cfRule type="expression" dxfId="115" priority="101">
      <formula>$A1097=4</formula>
    </cfRule>
    <cfRule type="expression" dxfId="114" priority="102">
      <formula>$A1097=3</formula>
    </cfRule>
    <cfRule type="expression" dxfId="113" priority="103">
      <formula>$A1097=2</formula>
    </cfRule>
    <cfRule type="expression" dxfId="112" priority="104">
      <formula>$A1097=1</formula>
    </cfRule>
  </conditionalFormatting>
  <conditionalFormatting sqref="G1075">
    <cfRule type="expression" dxfId="111" priority="97">
      <formula>$A1075=4</formula>
    </cfRule>
    <cfRule type="expression" dxfId="110" priority="98">
      <formula>$A1075=3</formula>
    </cfRule>
    <cfRule type="expression" dxfId="109" priority="99">
      <formula>$A1075=2</formula>
    </cfRule>
    <cfRule type="expression" dxfId="108" priority="100">
      <formula>$A1075=1</formula>
    </cfRule>
  </conditionalFormatting>
  <conditionalFormatting sqref="G1075">
    <cfRule type="expression" dxfId="107" priority="93">
      <formula>$A1075=4</formula>
    </cfRule>
    <cfRule type="expression" dxfId="106" priority="94">
      <formula>$A1075=3</formula>
    </cfRule>
    <cfRule type="expression" dxfId="105" priority="95">
      <formula>$A1075=2</formula>
    </cfRule>
    <cfRule type="expression" dxfId="104" priority="96">
      <formula>$A1075=1</formula>
    </cfRule>
  </conditionalFormatting>
  <conditionalFormatting sqref="G1075">
    <cfRule type="expression" dxfId="103" priority="89">
      <formula>$A1075=4</formula>
    </cfRule>
    <cfRule type="expression" dxfId="102" priority="90">
      <formula>$A1075=3</formula>
    </cfRule>
    <cfRule type="expression" dxfId="101" priority="91">
      <formula>$A1075=2</formula>
    </cfRule>
    <cfRule type="expression" dxfId="100" priority="92">
      <formula>$A1075=1</formula>
    </cfRule>
  </conditionalFormatting>
  <conditionalFormatting sqref="G1053">
    <cfRule type="expression" dxfId="99" priority="85">
      <formula>$A1053=4</formula>
    </cfRule>
    <cfRule type="expression" dxfId="98" priority="86">
      <formula>$A1053=3</formula>
    </cfRule>
    <cfRule type="expression" dxfId="97" priority="87">
      <formula>$A1053=2</formula>
    </cfRule>
    <cfRule type="expression" dxfId="96" priority="88">
      <formula>$A1053=1</formula>
    </cfRule>
  </conditionalFormatting>
  <conditionalFormatting sqref="G1026">
    <cfRule type="expression" dxfId="95" priority="81">
      <formula>$A1026=4</formula>
    </cfRule>
    <cfRule type="expression" dxfId="94" priority="82">
      <formula>$A1026=3</formula>
    </cfRule>
    <cfRule type="expression" dxfId="93" priority="83">
      <formula>$A1026=2</formula>
    </cfRule>
    <cfRule type="expression" dxfId="92" priority="84">
      <formula>$A1026=1</formula>
    </cfRule>
  </conditionalFormatting>
  <conditionalFormatting sqref="G1026">
    <cfRule type="expression" dxfId="91" priority="77">
      <formula>$A1026=4</formula>
    </cfRule>
    <cfRule type="expression" dxfId="90" priority="78">
      <formula>$A1026=3</formula>
    </cfRule>
    <cfRule type="expression" dxfId="89" priority="79">
      <formula>$A1026=2</formula>
    </cfRule>
    <cfRule type="expression" dxfId="88" priority="80">
      <formula>$A1026=1</formula>
    </cfRule>
  </conditionalFormatting>
  <conditionalFormatting sqref="G1026">
    <cfRule type="expression" dxfId="87" priority="73">
      <formula>$A1026=4</formula>
    </cfRule>
    <cfRule type="expression" dxfId="86" priority="74">
      <formula>$A1026=3</formula>
    </cfRule>
    <cfRule type="expression" dxfId="85" priority="75">
      <formula>$A1026=2</formula>
    </cfRule>
    <cfRule type="expression" dxfId="84" priority="76">
      <formula>$A1026=1</formula>
    </cfRule>
  </conditionalFormatting>
  <conditionalFormatting sqref="G997">
    <cfRule type="expression" dxfId="83" priority="69">
      <formula>$A997=4</formula>
    </cfRule>
    <cfRule type="expression" dxfId="82" priority="70">
      <formula>$A997=3</formula>
    </cfRule>
    <cfRule type="expression" dxfId="81" priority="71">
      <formula>$A997=2</formula>
    </cfRule>
    <cfRule type="expression" dxfId="80" priority="72">
      <formula>$A997=1</formula>
    </cfRule>
  </conditionalFormatting>
  <conditionalFormatting sqref="G1468">
    <cfRule type="expression" dxfId="79" priority="65">
      <formula>$A1468=4</formula>
    </cfRule>
    <cfRule type="expression" dxfId="78" priority="66">
      <formula>$A1468=3</formula>
    </cfRule>
    <cfRule type="expression" dxfId="77" priority="67">
      <formula>$A1468=2</formula>
    </cfRule>
    <cfRule type="expression" dxfId="76" priority="68">
      <formula>$A1468=1</formula>
    </cfRule>
  </conditionalFormatting>
  <conditionalFormatting sqref="G1333">
    <cfRule type="expression" dxfId="75" priority="61">
      <formula>$A1333=4</formula>
    </cfRule>
    <cfRule type="expression" dxfId="74" priority="62">
      <formula>$A1333=3</formula>
    </cfRule>
    <cfRule type="expression" dxfId="73" priority="63">
      <formula>$A1333=2</formula>
    </cfRule>
    <cfRule type="expression" dxfId="72" priority="64">
      <formula>$A1333=1</formula>
    </cfRule>
  </conditionalFormatting>
  <conditionalFormatting sqref="G1297">
    <cfRule type="expression" dxfId="71" priority="57">
      <formula>$A1297=4</formula>
    </cfRule>
    <cfRule type="expression" dxfId="70" priority="58">
      <formula>$A1297=3</formula>
    </cfRule>
    <cfRule type="expression" dxfId="69" priority="59">
      <formula>$A1297=2</formula>
    </cfRule>
    <cfRule type="expression" dxfId="68" priority="60">
      <formula>$A1297=1</formula>
    </cfRule>
  </conditionalFormatting>
  <conditionalFormatting sqref="G1244">
    <cfRule type="expression" dxfId="67" priority="53">
      <formula>$A1244=4</formula>
    </cfRule>
    <cfRule type="expression" dxfId="66" priority="54">
      <formula>$A1244=3</formula>
    </cfRule>
    <cfRule type="expression" dxfId="65" priority="55">
      <formula>$A1244=2</formula>
    </cfRule>
    <cfRule type="expression" dxfId="64" priority="56">
      <formula>$A1244=1</formula>
    </cfRule>
  </conditionalFormatting>
  <conditionalFormatting sqref="G1216">
    <cfRule type="expression" dxfId="63" priority="49">
      <formula>$A1216=4</formula>
    </cfRule>
    <cfRule type="expression" dxfId="62" priority="50">
      <formula>$A1216=3</formula>
    </cfRule>
    <cfRule type="expression" dxfId="61" priority="51">
      <formula>$A1216=2</formula>
    </cfRule>
    <cfRule type="expression" dxfId="60" priority="52">
      <formula>$A1216=1</formula>
    </cfRule>
  </conditionalFormatting>
  <conditionalFormatting sqref="G1186">
    <cfRule type="expression" dxfId="59" priority="45">
      <formula>$A1186=4</formula>
    </cfRule>
    <cfRule type="expression" dxfId="58" priority="46">
      <formula>$A1186=3</formula>
    </cfRule>
    <cfRule type="expression" dxfId="57" priority="47">
      <formula>$A1186=2</formula>
    </cfRule>
    <cfRule type="expression" dxfId="56" priority="48">
      <formula>$A1186=1</formula>
    </cfRule>
  </conditionalFormatting>
  <conditionalFormatting sqref="G1152">
    <cfRule type="expression" dxfId="55" priority="41">
      <formula>$A1152=4</formula>
    </cfRule>
    <cfRule type="expression" dxfId="54" priority="42">
      <formula>$A1152=3</formula>
    </cfRule>
    <cfRule type="expression" dxfId="53" priority="43">
      <formula>$A1152=2</formula>
    </cfRule>
    <cfRule type="expression" dxfId="52" priority="44">
      <formula>$A1152=1</formula>
    </cfRule>
  </conditionalFormatting>
  <conditionalFormatting sqref="G1131">
    <cfRule type="expression" dxfId="51" priority="37">
      <formula>$A1131=4</formula>
    </cfRule>
    <cfRule type="expression" dxfId="50" priority="38">
      <formula>$A1131=3</formula>
    </cfRule>
    <cfRule type="expression" dxfId="49" priority="39">
      <formula>$A1131=2</formula>
    </cfRule>
    <cfRule type="expression" dxfId="48" priority="40">
      <formula>$A1131=1</formula>
    </cfRule>
  </conditionalFormatting>
  <conditionalFormatting sqref="G1097">
    <cfRule type="expression" dxfId="47" priority="33">
      <formula>$A1097=4</formula>
    </cfRule>
    <cfRule type="expression" dxfId="46" priority="34">
      <formula>$A1097=3</formula>
    </cfRule>
    <cfRule type="expression" dxfId="45" priority="35">
      <formula>$A1097=2</formula>
    </cfRule>
    <cfRule type="expression" dxfId="44" priority="36">
      <formula>$A1097=1</formula>
    </cfRule>
  </conditionalFormatting>
  <conditionalFormatting sqref="G1075">
    <cfRule type="expression" dxfId="43" priority="29">
      <formula>$A1075=4</formula>
    </cfRule>
    <cfRule type="expression" dxfId="42" priority="30">
      <formula>$A1075=3</formula>
    </cfRule>
    <cfRule type="expression" dxfId="41" priority="31">
      <formula>$A1075=2</formula>
    </cfRule>
    <cfRule type="expression" dxfId="40" priority="32">
      <formula>$A1075=1</formula>
    </cfRule>
  </conditionalFormatting>
  <conditionalFormatting sqref="G1075">
    <cfRule type="expression" dxfId="39" priority="25">
      <formula>$A1075=4</formula>
    </cfRule>
    <cfRule type="expression" dxfId="38" priority="26">
      <formula>$A1075=3</formula>
    </cfRule>
    <cfRule type="expression" dxfId="37" priority="27">
      <formula>$A1075=2</formula>
    </cfRule>
    <cfRule type="expression" dxfId="36" priority="28">
      <formula>$A1075=1</formula>
    </cfRule>
  </conditionalFormatting>
  <conditionalFormatting sqref="G1075">
    <cfRule type="expression" dxfId="35" priority="21">
      <formula>$A1075=4</formula>
    </cfRule>
    <cfRule type="expression" dxfId="34" priority="22">
      <formula>$A1075=3</formula>
    </cfRule>
    <cfRule type="expression" dxfId="33" priority="23">
      <formula>$A1075=2</formula>
    </cfRule>
    <cfRule type="expression" dxfId="32" priority="24">
      <formula>$A1075=1</formula>
    </cfRule>
  </conditionalFormatting>
  <conditionalFormatting sqref="G1053">
    <cfRule type="expression" dxfId="31" priority="17">
      <formula>$A1053=4</formula>
    </cfRule>
    <cfRule type="expression" dxfId="30" priority="18">
      <formula>$A1053=3</formula>
    </cfRule>
    <cfRule type="expression" dxfId="29" priority="19">
      <formula>$A1053=2</formula>
    </cfRule>
    <cfRule type="expression" dxfId="28" priority="20">
      <formula>$A1053=1</formula>
    </cfRule>
  </conditionalFormatting>
  <conditionalFormatting sqref="G1026">
    <cfRule type="expression" dxfId="27" priority="13">
      <formula>$A1026=4</formula>
    </cfRule>
    <cfRule type="expression" dxfId="26" priority="14">
      <formula>$A1026=3</formula>
    </cfRule>
    <cfRule type="expression" dxfId="25" priority="15">
      <formula>$A1026=2</formula>
    </cfRule>
    <cfRule type="expression" dxfId="24" priority="16">
      <formula>$A1026=1</formula>
    </cfRule>
  </conditionalFormatting>
  <conditionalFormatting sqref="G1026">
    <cfRule type="expression" dxfId="23" priority="9">
      <formula>$A1026=4</formula>
    </cfRule>
    <cfRule type="expression" dxfId="22" priority="10">
      <formula>$A1026=3</formula>
    </cfRule>
    <cfRule type="expression" dxfId="21" priority="11">
      <formula>$A1026=2</formula>
    </cfRule>
    <cfRule type="expression" dxfId="20" priority="12">
      <formula>$A1026=1</formula>
    </cfRule>
  </conditionalFormatting>
  <conditionalFormatting sqref="G1026">
    <cfRule type="expression" dxfId="19" priority="5">
      <formula>$A1026=4</formula>
    </cfRule>
    <cfRule type="expression" dxfId="18" priority="6">
      <formula>$A1026=3</formula>
    </cfRule>
    <cfRule type="expression" dxfId="17" priority="7">
      <formula>$A1026=2</formula>
    </cfRule>
    <cfRule type="expression" dxfId="16" priority="8">
      <formula>$A1026=1</formula>
    </cfRule>
  </conditionalFormatting>
  <conditionalFormatting sqref="G997">
    <cfRule type="expression" dxfId="15" priority="1">
      <formula>$A997=4</formula>
    </cfRule>
    <cfRule type="expression" dxfId="14" priority="2">
      <formula>$A997=3</formula>
    </cfRule>
    <cfRule type="expression" dxfId="13" priority="3">
      <formula>$A997=2</formula>
    </cfRule>
    <cfRule type="expression" dxfId="12" priority="4">
      <formula>$A997=1</formula>
    </cfRule>
  </conditionalFormatting>
  <conditionalFormatting sqref="A1549:XFD1048260 A1:XFD1547">
    <cfRule type="expression" dxfId="11" priority="1361">
      <formula>$A2=1</formula>
    </cfRule>
    <cfRule type="expression" dxfId="10" priority="1362">
      <formula>$A2=3</formula>
    </cfRule>
    <cfRule type="expression" dxfId="9" priority="1363">
      <formula>$A2=2</formula>
    </cfRule>
    <cfRule type="expression" dxfId="8" priority="1364">
      <formula>$A2=4</formula>
    </cfRule>
  </conditionalFormatting>
  <conditionalFormatting sqref="A1048261:XFD1048576">
    <cfRule type="expression" dxfId="7" priority="1369">
      <formula>$A1=1</formula>
    </cfRule>
    <cfRule type="expression" dxfId="6" priority="1370">
      <formula>$A1=3</formula>
    </cfRule>
    <cfRule type="expression" dxfId="5" priority="1371">
      <formula>$A1=2</formula>
    </cfRule>
    <cfRule type="expression" dxfId="4" priority="1372">
      <formula>$A1=4</formula>
    </cfRule>
  </conditionalFormatting>
  <conditionalFormatting sqref="A1548:XFD1548">
    <cfRule type="expression" dxfId="3" priority="1377">
      <formula>#REF!=1</formula>
    </cfRule>
    <cfRule type="expression" dxfId="2" priority="1378">
      <formula>#REF!=3</formula>
    </cfRule>
    <cfRule type="expression" dxfId="1" priority="1379">
      <formula>#REF!=2</formula>
    </cfRule>
    <cfRule type="expression" dxfId="0" priority="1380">
      <formula>#REF!=4</formula>
    </cfRule>
  </conditionalFormatting>
  <pageMargins left="0.39370078740157483" right="0" top="0.19685039370078741" bottom="0.35433070866141736" header="0.31496062992125984" footer="0.31496062992125984"/>
  <pageSetup paperSize="9" scale="37" fitToHeight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АПП_К03.03.2023</vt:lpstr>
      <vt:lpstr>АПП_К03.03.2023!Заголовки_для_печати</vt:lpstr>
      <vt:lpstr>АПП_К03.03.2023!Критерии</vt:lpstr>
      <vt:lpstr>АПП_К03.03.2023!Область_печати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zpz_07</dc:creator>
  <cp:lastModifiedBy>zpz_05</cp:lastModifiedBy>
  <cp:lastPrinted>2023-03-03T09:08:40Z</cp:lastPrinted>
  <dcterms:created xsi:type="dcterms:W3CDTF">2023-03-03T08:55:04Z</dcterms:created>
  <dcterms:modified xsi:type="dcterms:W3CDTF">2023-05-04T11:36:10Z</dcterms:modified>
</cp:coreProperties>
</file>