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МРТ КТ_СЦГ_2023" sheetId="3" r:id="rId1"/>
    <sheet name="МРТ2023_маршрутизация2023" sheetId="4" r:id="rId2"/>
    <sheet name="КТ маршрутизация  2023" sheetId="5" r:id="rId3"/>
    <sheet name="УЗИпоВидам К03.03.2023" sheetId="1" r:id="rId4"/>
    <sheet name="УЗИ 2023_маршрутизация " sheetId="2" r:id="rId5"/>
  </sheets>
  <externalReferences>
    <externalReference r:id="rId6"/>
  </externalReferences>
  <definedNames>
    <definedName name="__bookmark_1">#REF!</definedName>
    <definedName name="__bookmark_2">#REF!</definedName>
    <definedName name="__bookmark_3">#REF!</definedName>
    <definedName name="_xlnm._FilterDatabase" localSheetId="2" hidden="1">'КТ маршрутизация  2023'!$A$2:$T$144</definedName>
    <definedName name="_xlnm._FilterDatabase" localSheetId="0" hidden="1">'МРТ КТ_СЦГ_2023'!$A$4:$D$114</definedName>
    <definedName name="_xlnm._FilterDatabase" localSheetId="1" hidden="1">МРТ2023_маршрутизация2023!$A$2:$Y$189</definedName>
    <definedName name="_xlnm._FilterDatabase" localSheetId="4" hidden="1">'УЗИ 2023_маршрутизация '!$A$5:$AU$56</definedName>
    <definedName name="_xlnm._FilterDatabase" localSheetId="3" hidden="1">'УЗИпоВидам К03.03.2023'!$A$4:$F$514</definedName>
    <definedName name="Excel_BuiltIn_Print_Area" localSheetId="2">#REF!</definedName>
    <definedName name="Excel_BuiltIn_Print_Area" localSheetId="0">#REF!</definedName>
    <definedName name="Excel_BuiltIn_Print_Area" localSheetId="4">#REF!</definedName>
    <definedName name="Excel_BuiltIn_Print_Area">#REF!</definedName>
    <definedName name="акр">#REF!</definedName>
    <definedName name="ву">#REF!</definedName>
    <definedName name="_xlnm.Print_Titles" localSheetId="2">'КТ маршрутизация  2023'!$2:$2</definedName>
    <definedName name="_xlnm.Print_Titles" localSheetId="0">'МРТ КТ_СЦГ_2023'!$2:$4</definedName>
    <definedName name="_xlnm.Print_Titles" localSheetId="1">МРТ2023_маршрутизация2023!$2:$2</definedName>
    <definedName name="затраты" localSheetId="2">#REF!</definedName>
    <definedName name="затраты" localSheetId="0">#REF!</definedName>
    <definedName name="затраты" localSheetId="4">#REF!</definedName>
    <definedName name="затраты" localSheetId="3">#REF!</definedName>
    <definedName name="затраты">#REF!</definedName>
    <definedName name="кз" localSheetId="2">#REF!</definedName>
    <definedName name="кз" localSheetId="0">#REF!</definedName>
    <definedName name="кз" localSheetId="4">#REF!</definedName>
    <definedName name="кз" localSheetId="3">#REF!</definedName>
    <definedName name="кз">#REF!</definedName>
    <definedName name="_xlnm.Criteria" localSheetId="0">'МРТ КТ_СЦГ_2023'!$9:$114</definedName>
    <definedName name="кс" localSheetId="2">#REF!</definedName>
    <definedName name="кс" localSheetId="0">#REF!</definedName>
    <definedName name="кс" localSheetId="4">#REF!</definedName>
    <definedName name="кс" localSheetId="3">#REF!</definedName>
    <definedName name="кс">#REF!</definedName>
    <definedName name="МРТ" localSheetId="2">#REF!</definedName>
    <definedName name="МРТ" localSheetId="0">#REF!</definedName>
    <definedName name="МРТ" localSheetId="4">#REF!</definedName>
    <definedName name="МРТ" localSheetId="3">#REF!</definedName>
    <definedName name="МРТ">#REF!</definedName>
    <definedName name="н" localSheetId="2">#REF!</definedName>
    <definedName name="н" localSheetId="0">#REF!</definedName>
    <definedName name="н" localSheetId="4">#REF!</definedName>
    <definedName name="н" localSheetId="3">#REF!</definedName>
    <definedName name="н">#REF!</definedName>
    <definedName name="_xlnm.Print_Area" localSheetId="2">'КТ маршрутизация  2023'!$B$1:$T$146</definedName>
    <definedName name="_xlnm.Print_Area" localSheetId="0">'МРТ КТ_СЦГ_2023'!$B$1:$C$114</definedName>
    <definedName name="_xlnm.Print_Area" localSheetId="1">МРТ2023_маршрутизация2023!$B$1:$N$189</definedName>
    <definedName name="_xlnm.Print_Area" localSheetId="4">'УЗИ 2023_маршрутизация '!$B$1:$AT$56</definedName>
    <definedName name="_xlnm.Print_Area" localSheetId="3">'УЗИпоВидам К03.03.2023'!$B$1:$D$519</definedName>
    <definedName name="_xlnm.Print_Area">#REF!</definedName>
    <definedName name="р" localSheetId="2">#REF!</definedName>
    <definedName name="р" localSheetId="0">#REF!</definedName>
    <definedName name="р" localSheetId="4">#REF!</definedName>
    <definedName name="р" localSheetId="3">#REF!</definedName>
    <definedName name="р">#REF!</definedName>
    <definedName name="ррр" localSheetId="2">#REF!</definedName>
    <definedName name="ррр" localSheetId="0">#REF!</definedName>
    <definedName name="ррр" localSheetId="4">#REF!</definedName>
    <definedName name="ррр" localSheetId="3">#REF!</definedName>
    <definedName name="ррр">#REF!</definedName>
    <definedName name="с">#REF!</definedName>
    <definedName name="стац" localSheetId="2">#REF!</definedName>
    <definedName name="стац" localSheetId="0">#REF!</definedName>
    <definedName name="стац" localSheetId="4">#REF!</definedName>
    <definedName name="стац" localSheetId="3">#REF!</definedName>
    <definedName name="стац">#REF!</definedName>
    <definedName name="ъ" localSheetId="2">#REF!</definedName>
    <definedName name="ъ" localSheetId="0">#REF!</definedName>
    <definedName name="ъ" localSheetId="4">#REF!</definedName>
    <definedName name="ъ" localSheetId="3">#REF!</definedName>
    <definedName name="ъ">#REF!</definedName>
    <definedName name="я" localSheetId="2">#REF!</definedName>
    <definedName name="я" localSheetId="0">#REF!</definedName>
    <definedName name="я" localSheetId="4">#REF!</definedName>
    <definedName name="я" localSheetId="3">#REF!</definedName>
    <definedName name="я">#REF!</definedName>
  </definedNames>
  <calcPr calcId="124519" refMode="R1C1"/>
</workbook>
</file>

<file path=xl/calcChain.xml><?xml version="1.0" encoding="utf-8"?>
<calcChain xmlns="http://schemas.openxmlformats.org/spreadsheetml/2006/main">
  <c r="S144" i="5"/>
  <c r="R144"/>
  <c r="Q144"/>
  <c r="P144"/>
  <c r="O144"/>
  <c r="M144"/>
  <c r="I144"/>
  <c r="F144"/>
  <c r="E144"/>
  <c r="C144"/>
  <c r="S143"/>
  <c r="N143"/>
  <c r="M143"/>
  <c r="K143"/>
  <c r="I143"/>
  <c r="T140"/>
  <c r="T138" s="1"/>
  <c r="T139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T137"/>
  <c r="D137"/>
  <c r="D136"/>
  <c r="D143" s="1"/>
  <c r="S135"/>
  <c r="S142" s="1"/>
  <c r="S141" s="1"/>
  <c r="R135"/>
  <c r="Q135"/>
  <c r="Q142" s="1"/>
  <c r="Q141" s="1"/>
  <c r="P135"/>
  <c r="O135"/>
  <c r="N135"/>
  <c r="N142" s="1"/>
  <c r="N141" s="1"/>
  <c r="M135"/>
  <c r="M142" s="1"/>
  <c r="M141" s="1"/>
  <c r="L135"/>
  <c r="K135"/>
  <c r="K142" s="1"/>
  <c r="K141" s="1"/>
  <c r="J135"/>
  <c r="I135"/>
  <c r="I142" s="1"/>
  <c r="I141" s="1"/>
  <c r="H135"/>
  <c r="G135"/>
  <c r="F135"/>
  <c r="E135"/>
  <c r="E142" s="1"/>
  <c r="E141" s="1"/>
  <c r="D135"/>
  <c r="C135"/>
  <c r="C134"/>
  <c r="T134" s="1"/>
  <c r="T132" s="1"/>
  <c r="T133"/>
  <c r="C133"/>
  <c r="C143" s="1"/>
  <c r="S132"/>
  <c r="R132"/>
  <c r="Q132"/>
  <c r="P132"/>
  <c r="O132"/>
  <c r="N132"/>
  <c r="M132"/>
  <c r="L132"/>
  <c r="K132"/>
  <c r="J132"/>
  <c r="I132"/>
  <c r="H132"/>
  <c r="G132"/>
  <c r="F132"/>
  <c r="E132"/>
  <c r="D132"/>
  <c r="T131"/>
  <c r="T129" s="1"/>
  <c r="K131"/>
  <c r="K144" s="1"/>
  <c r="T130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T128"/>
  <c r="L128"/>
  <c r="L127"/>
  <c r="T127" s="1"/>
  <c r="T126" s="1"/>
  <c r="S126"/>
  <c r="R126"/>
  <c r="Q126"/>
  <c r="P126"/>
  <c r="O126"/>
  <c r="N126"/>
  <c r="M126"/>
  <c r="K126"/>
  <c r="J126"/>
  <c r="I126"/>
  <c r="H126"/>
  <c r="G126"/>
  <c r="F126"/>
  <c r="E126"/>
  <c r="D126"/>
  <c r="C126"/>
  <c r="L125"/>
  <c r="L123" s="1"/>
  <c r="J125"/>
  <c r="T125" s="1"/>
  <c r="T123" s="1"/>
  <c r="M124"/>
  <c r="L124"/>
  <c r="J124"/>
  <c r="T124" s="1"/>
  <c r="S123"/>
  <c r="R123"/>
  <c r="Q123"/>
  <c r="P123"/>
  <c r="O123"/>
  <c r="N123"/>
  <c r="M123"/>
  <c r="K123"/>
  <c r="J123"/>
  <c r="I123"/>
  <c r="H123"/>
  <c r="G123"/>
  <c r="F123"/>
  <c r="E123"/>
  <c r="D123"/>
  <c r="C123"/>
  <c r="T122"/>
  <c r="J122"/>
  <c r="I122"/>
  <c r="L121"/>
  <c r="L120" s="1"/>
  <c r="J121"/>
  <c r="T121" s="1"/>
  <c r="S120"/>
  <c r="R120"/>
  <c r="Q120"/>
  <c r="P120"/>
  <c r="O120"/>
  <c r="N120"/>
  <c r="M120"/>
  <c r="K120"/>
  <c r="J120"/>
  <c r="I120"/>
  <c r="H120"/>
  <c r="G120"/>
  <c r="F120"/>
  <c r="E120"/>
  <c r="D120"/>
  <c r="C120"/>
  <c r="T119"/>
  <c r="T117" s="1"/>
  <c r="L119"/>
  <c r="K119"/>
  <c r="J119"/>
  <c r="T118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T116"/>
  <c r="T115"/>
  <c r="T114" s="1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T113"/>
  <c r="T112"/>
  <c r="T111" s="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T110"/>
  <c r="T109"/>
  <c r="T108" s="1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D107"/>
  <c r="T107" s="1"/>
  <c r="T105" s="1"/>
  <c r="T106"/>
  <c r="F106"/>
  <c r="S105"/>
  <c r="R105"/>
  <c r="Q105"/>
  <c r="P105"/>
  <c r="O105"/>
  <c r="N105"/>
  <c r="M105"/>
  <c r="L105"/>
  <c r="K105"/>
  <c r="J105"/>
  <c r="I105"/>
  <c r="H105"/>
  <c r="G105"/>
  <c r="F105"/>
  <c r="E105"/>
  <c r="C105"/>
  <c r="T104"/>
  <c r="E104"/>
  <c r="F103"/>
  <c r="F143" s="1"/>
  <c r="E103"/>
  <c r="T103" s="1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T101"/>
  <c r="H101"/>
  <c r="H99" s="1"/>
  <c r="G101"/>
  <c r="H100"/>
  <c r="H143" s="1"/>
  <c r="G100"/>
  <c r="G143" s="1"/>
  <c r="S99"/>
  <c r="R99"/>
  <c r="Q99"/>
  <c r="P99"/>
  <c r="O99"/>
  <c r="N99"/>
  <c r="M99"/>
  <c r="L99"/>
  <c r="K99"/>
  <c r="J99"/>
  <c r="I99"/>
  <c r="F99"/>
  <c r="E99"/>
  <c r="D99"/>
  <c r="C99"/>
  <c r="T98"/>
  <c r="G98"/>
  <c r="G96" s="1"/>
  <c r="D98"/>
  <c r="J97"/>
  <c r="J143" s="1"/>
  <c r="F97"/>
  <c r="T97" s="1"/>
  <c r="S96"/>
  <c r="R96"/>
  <c r="Q96"/>
  <c r="P96"/>
  <c r="O96"/>
  <c r="N96"/>
  <c r="M96"/>
  <c r="L96"/>
  <c r="K96"/>
  <c r="J96"/>
  <c r="I96"/>
  <c r="H96"/>
  <c r="F96"/>
  <c r="E96"/>
  <c r="D96"/>
  <c r="C96"/>
  <c r="T95"/>
  <c r="T93" s="1"/>
  <c r="T94"/>
  <c r="G94"/>
  <c r="F94"/>
  <c r="F93" s="1"/>
  <c r="S93"/>
  <c r="R93"/>
  <c r="Q93"/>
  <c r="P93"/>
  <c r="O93"/>
  <c r="N93"/>
  <c r="M93"/>
  <c r="L93"/>
  <c r="K93"/>
  <c r="J93"/>
  <c r="I93"/>
  <c r="H93"/>
  <c r="G93"/>
  <c r="E93"/>
  <c r="D93"/>
  <c r="C93"/>
  <c r="T92"/>
  <c r="T91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T89"/>
  <c r="G88"/>
  <c r="T88" s="1"/>
  <c r="T87" s="1"/>
  <c r="S87"/>
  <c r="R87"/>
  <c r="Q87"/>
  <c r="P87"/>
  <c r="O87"/>
  <c r="N87"/>
  <c r="M87"/>
  <c r="L87"/>
  <c r="K87"/>
  <c r="J87"/>
  <c r="I87"/>
  <c r="H87"/>
  <c r="F87"/>
  <c r="E87"/>
  <c r="D87"/>
  <c r="C87"/>
  <c r="T86"/>
  <c r="T85"/>
  <c r="T84" s="1"/>
  <c r="S84"/>
  <c r="R84"/>
  <c r="Q84"/>
  <c r="P84"/>
  <c r="O84"/>
  <c r="N84"/>
  <c r="M84"/>
  <c r="L84"/>
  <c r="K84"/>
  <c r="J84"/>
  <c r="I84"/>
  <c r="H84"/>
  <c r="G84"/>
  <c r="F84"/>
  <c r="E84"/>
  <c r="D84"/>
  <c r="C84"/>
  <c r="H83"/>
  <c r="T83" s="1"/>
  <c r="T81" s="1"/>
  <c r="T82"/>
  <c r="H82"/>
  <c r="G82"/>
  <c r="S81"/>
  <c r="R81"/>
  <c r="Q81"/>
  <c r="P81"/>
  <c r="O81"/>
  <c r="N81"/>
  <c r="M81"/>
  <c r="L81"/>
  <c r="K81"/>
  <c r="J81"/>
  <c r="I81"/>
  <c r="H81"/>
  <c r="G81"/>
  <c r="F81"/>
  <c r="E81"/>
  <c r="D81"/>
  <c r="C81"/>
  <c r="L80"/>
  <c r="J80"/>
  <c r="T80" s="1"/>
  <c r="T78" s="1"/>
  <c r="T79"/>
  <c r="J79"/>
  <c r="F79"/>
  <c r="F78" s="1"/>
  <c r="S78"/>
  <c r="R78"/>
  <c r="Q78"/>
  <c r="P78"/>
  <c r="O78"/>
  <c r="N78"/>
  <c r="M78"/>
  <c r="L78"/>
  <c r="K78"/>
  <c r="I78"/>
  <c r="H78"/>
  <c r="G78"/>
  <c r="E78"/>
  <c r="D78"/>
  <c r="C78"/>
  <c r="T77"/>
  <c r="T76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P74"/>
  <c r="T74" s="1"/>
  <c r="T72" s="1"/>
  <c r="T73"/>
  <c r="P73"/>
  <c r="P143" s="1"/>
  <c r="G73"/>
  <c r="F73"/>
  <c r="F72" s="1"/>
  <c r="S72"/>
  <c r="R72"/>
  <c r="Q72"/>
  <c r="P72"/>
  <c r="O72"/>
  <c r="N72"/>
  <c r="M72"/>
  <c r="L72"/>
  <c r="K72"/>
  <c r="J72"/>
  <c r="I72"/>
  <c r="H72"/>
  <c r="G72"/>
  <c r="E72"/>
  <c r="D72"/>
  <c r="C72"/>
  <c r="T71"/>
  <c r="R70"/>
  <c r="T70" s="1"/>
  <c r="T69" s="1"/>
  <c r="S69"/>
  <c r="Q69"/>
  <c r="P69"/>
  <c r="O69"/>
  <c r="N69"/>
  <c r="M69"/>
  <c r="L69"/>
  <c r="K69"/>
  <c r="J69"/>
  <c r="I69"/>
  <c r="H69"/>
  <c r="G69"/>
  <c r="F69"/>
  <c r="E69"/>
  <c r="D69"/>
  <c r="C69"/>
  <c r="G68"/>
  <c r="T68" s="1"/>
  <c r="T66" s="1"/>
  <c r="T67"/>
  <c r="P67"/>
  <c r="G67"/>
  <c r="S66"/>
  <c r="R66"/>
  <c r="Q66"/>
  <c r="P66"/>
  <c r="O66"/>
  <c r="N66"/>
  <c r="M66"/>
  <c r="L66"/>
  <c r="K66"/>
  <c r="J66"/>
  <c r="I66"/>
  <c r="H66"/>
  <c r="F66"/>
  <c r="E66"/>
  <c r="D66"/>
  <c r="C66"/>
  <c r="T65"/>
  <c r="Q64"/>
  <c r="Q63" s="1"/>
  <c r="F64"/>
  <c r="T64" s="1"/>
  <c r="T63" s="1"/>
  <c r="S63"/>
  <c r="R63"/>
  <c r="P63"/>
  <c r="O63"/>
  <c r="N63"/>
  <c r="M63"/>
  <c r="L63"/>
  <c r="K63"/>
  <c r="J63"/>
  <c r="I63"/>
  <c r="H63"/>
  <c r="G63"/>
  <c r="F63"/>
  <c r="E63"/>
  <c r="D63"/>
  <c r="C63"/>
  <c r="T62"/>
  <c r="T60" s="1"/>
  <c r="T61"/>
  <c r="G61"/>
  <c r="S60"/>
  <c r="R60"/>
  <c r="Q60"/>
  <c r="P60"/>
  <c r="O60"/>
  <c r="N60"/>
  <c r="M60"/>
  <c r="L60"/>
  <c r="K60"/>
  <c r="J60"/>
  <c r="I60"/>
  <c r="H60"/>
  <c r="G60"/>
  <c r="F60"/>
  <c r="E60"/>
  <c r="D60"/>
  <c r="C60"/>
  <c r="T59"/>
  <c r="P59"/>
  <c r="P58"/>
  <c r="P57" s="1"/>
  <c r="G58"/>
  <c r="T58" s="1"/>
  <c r="S57"/>
  <c r="R57"/>
  <c r="Q57"/>
  <c r="O57"/>
  <c r="N57"/>
  <c r="M57"/>
  <c r="L57"/>
  <c r="K57"/>
  <c r="J57"/>
  <c r="I57"/>
  <c r="H57"/>
  <c r="F57"/>
  <c r="E57"/>
  <c r="D57"/>
  <c r="C57"/>
  <c r="T56"/>
  <c r="T54" s="1"/>
  <c r="T55"/>
  <c r="G55"/>
  <c r="F55"/>
  <c r="F54" s="1"/>
  <c r="S54"/>
  <c r="R54"/>
  <c r="Q54"/>
  <c r="P54"/>
  <c r="O54"/>
  <c r="N54"/>
  <c r="M54"/>
  <c r="L54"/>
  <c r="K54"/>
  <c r="J54"/>
  <c r="I54"/>
  <c r="H54"/>
  <c r="G54"/>
  <c r="E54"/>
  <c r="D54"/>
  <c r="C54"/>
  <c r="T53"/>
  <c r="G52"/>
  <c r="G51" s="1"/>
  <c r="F52"/>
  <c r="T52" s="1"/>
  <c r="T51" s="1"/>
  <c r="S51"/>
  <c r="R51"/>
  <c r="Q51"/>
  <c r="P51"/>
  <c r="O51"/>
  <c r="N51"/>
  <c r="M51"/>
  <c r="L51"/>
  <c r="K51"/>
  <c r="J51"/>
  <c r="I51"/>
  <c r="H51"/>
  <c r="F51"/>
  <c r="E51"/>
  <c r="D51"/>
  <c r="C51"/>
  <c r="T50"/>
  <c r="T49"/>
  <c r="N49"/>
  <c r="G49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T47"/>
  <c r="G46"/>
  <c r="T46" s="1"/>
  <c r="T45" s="1"/>
  <c r="S45"/>
  <c r="R45"/>
  <c r="Q45"/>
  <c r="P45"/>
  <c r="O45"/>
  <c r="N45"/>
  <c r="M45"/>
  <c r="L45"/>
  <c r="K45"/>
  <c r="J45"/>
  <c r="I45"/>
  <c r="H45"/>
  <c r="F45"/>
  <c r="E45"/>
  <c r="D45"/>
  <c r="C45"/>
  <c r="T44"/>
  <c r="T42" s="1"/>
  <c r="T43"/>
  <c r="N43"/>
  <c r="S42"/>
  <c r="R42"/>
  <c r="Q42"/>
  <c r="P42"/>
  <c r="O42"/>
  <c r="N42"/>
  <c r="M42"/>
  <c r="L42"/>
  <c r="K42"/>
  <c r="J42"/>
  <c r="I42"/>
  <c r="H42"/>
  <c r="G42"/>
  <c r="F42"/>
  <c r="E42"/>
  <c r="D42"/>
  <c r="C42"/>
  <c r="T41"/>
  <c r="G41"/>
  <c r="G40"/>
  <c r="T40" s="1"/>
  <c r="S39"/>
  <c r="R39"/>
  <c r="Q39"/>
  <c r="P39"/>
  <c r="O39"/>
  <c r="N39"/>
  <c r="M39"/>
  <c r="L39"/>
  <c r="K39"/>
  <c r="J39"/>
  <c r="I39"/>
  <c r="H39"/>
  <c r="G39"/>
  <c r="F39"/>
  <c r="E39"/>
  <c r="D39"/>
  <c r="C39"/>
  <c r="J38"/>
  <c r="T38" s="1"/>
  <c r="T36" s="1"/>
  <c r="T37"/>
  <c r="J37"/>
  <c r="S36"/>
  <c r="R36"/>
  <c r="Q36"/>
  <c r="P36"/>
  <c r="O36"/>
  <c r="N36"/>
  <c r="M36"/>
  <c r="L36"/>
  <c r="K36"/>
  <c r="J36"/>
  <c r="I36"/>
  <c r="H36"/>
  <c r="G36"/>
  <c r="F36"/>
  <c r="E36"/>
  <c r="D36"/>
  <c r="C36"/>
  <c r="T35"/>
  <c r="T33" s="1"/>
  <c r="T34"/>
  <c r="G34"/>
  <c r="S33"/>
  <c r="R33"/>
  <c r="Q33"/>
  <c r="P33"/>
  <c r="O33"/>
  <c r="N33"/>
  <c r="M33"/>
  <c r="L33"/>
  <c r="K33"/>
  <c r="J33"/>
  <c r="I33"/>
  <c r="H33"/>
  <c r="G33"/>
  <c r="F33"/>
  <c r="E33"/>
  <c r="D33"/>
  <c r="C33"/>
  <c r="T32"/>
  <c r="O32"/>
  <c r="O31"/>
  <c r="O143" s="1"/>
  <c r="S30"/>
  <c r="R30"/>
  <c r="Q30"/>
  <c r="P30"/>
  <c r="N30"/>
  <c r="M30"/>
  <c r="L30"/>
  <c r="K30"/>
  <c r="J30"/>
  <c r="I30"/>
  <c r="H30"/>
  <c r="G30"/>
  <c r="F30"/>
  <c r="E30"/>
  <c r="D30"/>
  <c r="C30"/>
  <c r="T29"/>
  <c r="T28"/>
  <c r="T27" s="1"/>
  <c r="S27"/>
  <c r="R27"/>
  <c r="Q27"/>
  <c r="P27"/>
  <c r="O27"/>
  <c r="N27"/>
  <c r="M27"/>
  <c r="L27"/>
  <c r="K27"/>
  <c r="J27"/>
  <c r="I27"/>
  <c r="H27"/>
  <c r="G27"/>
  <c r="F27"/>
  <c r="E27"/>
  <c r="D27"/>
  <c r="C27"/>
  <c r="T26"/>
  <c r="T24" s="1"/>
  <c r="T25"/>
  <c r="G25"/>
  <c r="G24" s="1"/>
  <c r="S24"/>
  <c r="R24"/>
  <c r="Q24"/>
  <c r="P24"/>
  <c r="O24"/>
  <c r="N24"/>
  <c r="M24"/>
  <c r="L24"/>
  <c r="K24"/>
  <c r="J24"/>
  <c r="I24"/>
  <c r="H24"/>
  <c r="F24"/>
  <c r="E24"/>
  <c r="D24"/>
  <c r="C24"/>
  <c r="T23"/>
  <c r="T21" s="1"/>
  <c r="T22"/>
  <c r="S21"/>
  <c r="R21"/>
  <c r="Q21"/>
  <c r="P21"/>
  <c r="O21"/>
  <c r="N21"/>
  <c r="M21"/>
  <c r="L21"/>
  <c r="K21"/>
  <c r="J21"/>
  <c r="I21"/>
  <c r="H21"/>
  <c r="G21"/>
  <c r="F21"/>
  <c r="E21"/>
  <c r="D21"/>
  <c r="C21"/>
  <c r="T20"/>
  <c r="T18" s="1"/>
  <c r="N20"/>
  <c r="N144" s="1"/>
  <c r="T19"/>
  <c r="S18"/>
  <c r="R18"/>
  <c r="Q18"/>
  <c r="P18"/>
  <c r="O18"/>
  <c r="N18"/>
  <c r="M18"/>
  <c r="L18"/>
  <c r="K18"/>
  <c r="J18"/>
  <c r="I18"/>
  <c r="H18"/>
  <c r="G18"/>
  <c r="F18"/>
  <c r="E18"/>
  <c r="D18"/>
  <c r="C18"/>
  <c r="T17"/>
  <c r="G16"/>
  <c r="G15" s="1"/>
  <c r="F16"/>
  <c r="F15" s="1"/>
  <c r="S15"/>
  <c r="R15"/>
  <c r="Q15"/>
  <c r="P15"/>
  <c r="O15"/>
  <c r="N15"/>
  <c r="M15"/>
  <c r="L15"/>
  <c r="K15"/>
  <c r="J15"/>
  <c r="I15"/>
  <c r="H15"/>
  <c r="E15"/>
  <c r="D15"/>
  <c r="C15"/>
  <c r="T14"/>
  <c r="T12" s="1"/>
  <c r="T13"/>
  <c r="J13"/>
  <c r="S12"/>
  <c r="R12"/>
  <c r="Q12"/>
  <c r="P12"/>
  <c r="O12"/>
  <c r="N12"/>
  <c r="M12"/>
  <c r="L12"/>
  <c r="K12"/>
  <c r="J12"/>
  <c r="I12"/>
  <c r="H12"/>
  <c r="G12"/>
  <c r="F12"/>
  <c r="E12"/>
  <c r="D12"/>
  <c r="C12"/>
  <c r="T11"/>
  <c r="T9" s="1"/>
  <c r="T10"/>
  <c r="F10"/>
  <c r="S9"/>
  <c r="R9"/>
  <c r="Q9"/>
  <c r="P9"/>
  <c r="O9"/>
  <c r="N9"/>
  <c r="M9"/>
  <c r="L9"/>
  <c r="K9"/>
  <c r="J9"/>
  <c r="I9"/>
  <c r="H9"/>
  <c r="G9"/>
  <c r="F9"/>
  <c r="E9"/>
  <c r="D9"/>
  <c r="C9"/>
  <c r="T8"/>
  <c r="F7"/>
  <c r="T7" s="1"/>
  <c r="T6" s="1"/>
  <c r="S6"/>
  <c r="R6"/>
  <c r="Q6"/>
  <c r="P6"/>
  <c r="O6"/>
  <c r="N6"/>
  <c r="M6"/>
  <c r="L6"/>
  <c r="K6"/>
  <c r="J6"/>
  <c r="I6"/>
  <c r="H6"/>
  <c r="G6"/>
  <c r="E6"/>
  <c r="D6"/>
  <c r="C6"/>
  <c r="T5"/>
  <c r="J4"/>
  <c r="T4" s="1"/>
  <c r="T3" s="1"/>
  <c r="S3"/>
  <c r="R3"/>
  <c r="Q3"/>
  <c r="P3"/>
  <c r="O3"/>
  <c r="N3"/>
  <c r="M3"/>
  <c r="L3"/>
  <c r="K3"/>
  <c r="I3"/>
  <c r="H3"/>
  <c r="G3"/>
  <c r="F3"/>
  <c r="E3"/>
  <c r="D3"/>
  <c r="C3"/>
  <c r="L185" i="4"/>
  <c r="J185"/>
  <c r="M110"/>
  <c r="J110"/>
  <c r="M109"/>
  <c r="L109"/>
  <c r="J109"/>
  <c r="M108"/>
  <c r="L108"/>
  <c r="J108"/>
  <c r="D114" i="3"/>
  <c r="C114"/>
  <c r="D80"/>
  <c r="C80"/>
  <c r="D49"/>
  <c r="D48"/>
  <c r="T120" i="5" l="1"/>
  <c r="F142"/>
  <c r="F141" s="1"/>
  <c r="R142"/>
  <c r="R141" s="1"/>
  <c r="T39"/>
  <c r="T102"/>
  <c r="H142"/>
  <c r="H141" s="1"/>
  <c r="L142"/>
  <c r="L141" s="1"/>
  <c r="P142"/>
  <c r="P141" s="1"/>
  <c r="T96"/>
  <c r="T99"/>
  <c r="C142"/>
  <c r="C141" s="1"/>
  <c r="T57"/>
  <c r="R143"/>
  <c r="D144"/>
  <c r="H144"/>
  <c r="L144"/>
  <c r="G66"/>
  <c r="L126"/>
  <c r="E143"/>
  <c r="T143" s="1"/>
  <c r="Q143"/>
  <c r="G144"/>
  <c r="F6"/>
  <c r="T16"/>
  <c r="T15" s="1"/>
  <c r="O30"/>
  <c r="O142" s="1"/>
  <c r="O141" s="1"/>
  <c r="G45"/>
  <c r="J78"/>
  <c r="G87"/>
  <c r="T136"/>
  <c r="T135" s="1"/>
  <c r="L143"/>
  <c r="J144"/>
  <c r="J3"/>
  <c r="J142" s="1"/>
  <c r="J141" s="1"/>
  <c r="T31"/>
  <c r="T30" s="1"/>
  <c r="G57"/>
  <c r="R69"/>
  <c r="G99"/>
  <c r="G142" s="1"/>
  <c r="G141" s="1"/>
  <c r="T100"/>
  <c r="D105"/>
  <c r="D142" s="1"/>
  <c r="D141" s="1"/>
  <c r="C132"/>
  <c r="T142" l="1"/>
  <c r="T141" s="1"/>
  <c r="T144"/>
  <c r="D19" i="1" l="1"/>
  <c r="D34"/>
  <c r="D49"/>
  <c r="D64"/>
  <c r="D79"/>
  <c r="D94"/>
  <c r="D109"/>
  <c r="D124"/>
  <c r="D139"/>
  <c r="D154"/>
  <c r="D169"/>
  <c r="D184"/>
  <c r="D199"/>
  <c r="D214"/>
  <c r="D229"/>
  <c r="D244"/>
  <c r="D259"/>
  <c r="D274"/>
  <c r="D289"/>
  <c r="D304"/>
  <c r="D319"/>
  <c r="D334"/>
  <c r="D349"/>
  <c r="D364"/>
  <c r="D379"/>
  <c r="D394"/>
  <c r="D409"/>
  <c r="D424"/>
  <c r="D439"/>
  <c r="D454"/>
  <c r="D469"/>
  <c r="D484"/>
  <c r="D499"/>
  <c r="D514"/>
  <c r="E466"/>
  <c r="E463"/>
  <c r="D515" l="1"/>
  <c r="E470"/>
  <c r="E455"/>
  <c r="E380"/>
  <c r="E514"/>
  <c r="E499"/>
  <c r="E454"/>
  <c r="E439"/>
  <c r="E424"/>
  <c r="E409"/>
  <c r="E379"/>
  <c r="E364"/>
  <c r="E349"/>
  <c r="E334"/>
  <c r="E319"/>
  <c r="E304"/>
  <c r="E289"/>
  <c r="E274"/>
  <c r="E259"/>
  <c r="E244"/>
  <c r="E229"/>
  <c r="E214"/>
  <c r="E199"/>
  <c r="E184"/>
  <c r="E169"/>
  <c r="E154"/>
  <c r="E139"/>
  <c r="E124"/>
  <c r="E109"/>
  <c r="E94"/>
  <c r="E79"/>
  <c r="E64"/>
  <c r="E49"/>
  <c r="E34"/>
  <c r="E19"/>
  <c r="AP56" i="2"/>
  <c r="AT55"/>
  <c r="AT56" s="1"/>
  <c r="AS55"/>
  <c r="AS56" s="1"/>
  <c r="AR55"/>
  <c r="AR56" s="1"/>
  <c r="AQ55"/>
  <c r="AQ56" s="1"/>
  <c r="AP55"/>
  <c r="AO55"/>
  <c r="AO56" s="1"/>
  <c r="AN55"/>
  <c r="AN56" s="1"/>
  <c r="AM55"/>
  <c r="AM56" s="1"/>
  <c r="AL55"/>
  <c r="AL56" s="1"/>
  <c r="AK55"/>
  <c r="AK56" s="1"/>
  <c r="AJ55"/>
  <c r="AJ56" s="1"/>
  <c r="AI55"/>
  <c r="AI56" s="1"/>
  <c r="AH55"/>
  <c r="AH56" s="1"/>
  <c r="AG55"/>
  <c r="AF55"/>
  <c r="AF56" s="1"/>
  <c r="AE55"/>
  <c r="AE56" s="1"/>
  <c r="AD55"/>
  <c r="AC55"/>
  <c r="AC56" s="1"/>
  <c r="AB55"/>
  <c r="AB56" s="1"/>
  <c r="AA55"/>
  <c r="AA56" s="1"/>
  <c r="Z55"/>
  <c r="Y55"/>
  <c r="Y56" s="1"/>
  <c r="X55"/>
  <c r="X56" s="1"/>
  <c r="W55"/>
  <c r="W56" s="1"/>
  <c r="V55"/>
  <c r="V56" s="1"/>
  <c r="U55"/>
  <c r="U56" s="1"/>
  <c r="T55"/>
  <c r="T56" s="1"/>
  <c r="S55"/>
  <c r="S56" s="1"/>
  <c r="R55"/>
  <c r="R56" s="1"/>
  <c r="Q55"/>
  <c r="O55"/>
  <c r="N55"/>
  <c r="N56" s="1"/>
  <c r="M55"/>
  <c r="M56" s="1"/>
  <c r="L55"/>
  <c r="L56" s="1"/>
  <c r="J55"/>
  <c r="J56" s="1"/>
  <c r="I55"/>
  <c r="I56" s="1"/>
  <c r="G55"/>
  <c r="G56" s="1"/>
  <c r="F55"/>
  <c r="F56" s="1"/>
  <c r="E55"/>
  <c r="E56" s="1"/>
  <c r="D55"/>
  <c r="C54"/>
  <c r="C53"/>
  <c r="C52"/>
  <c r="P51"/>
  <c r="P55" s="1"/>
  <c r="P56" s="1"/>
  <c r="N51"/>
  <c r="M51"/>
  <c r="K51"/>
  <c r="K55" s="1"/>
  <c r="K56" s="1"/>
  <c r="H51"/>
  <c r="H55" s="1"/>
  <c r="H56" s="1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49"/>
  <c r="C48"/>
  <c r="C47"/>
  <c r="C46"/>
  <c r="C45"/>
  <c r="C44"/>
  <c r="C43"/>
  <c r="AT42"/>
  <c r="AS42"/>
  <c r="AR42"/>
  <c r="AQ42"/>
  <c r="AP42"/>
  <c r="AO42"/>
  <c r="AN42"/>
  <c r="AM42"/>
  <c r="AL42"/>
  <c r="AK42"/>
  <c r="AJ42"/>
  <c r="AI42"/>
  <c r="AH42"/>
  <c r="AF42"/>
  <c r="AE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1"/>
  <c r="C40"/>
  <c r="C39"/>
  <c r="C38"/>
  <c r="C37"/>
  <c r="C36"/>
  <c r="AG35"/>
  <c r="AG42" s="1"/>
  <c r="C35"/>
  <c r="C34"/>
  <c r="AE33"/>
  <c r="C33"/>
  <c r="AD32"/>
  <c r="AD42" s="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Y31"/>
  <c r="X31"/>
  <c r="W31"/>
  <c r="V31"/>
  <c r="U31"/>
  <c r="T31"/>
  <c r="S31"/>
  <c r="R31"/>
  <c r="P31"/>
  <c r="O31"/>
  <c r="N31"/>
  <c r="M31"/>
  <c r="L31"/>
  <c r="K31"/>
  <c r="J31"/>
  <c r="I31"/>
  <c r="H31"/>
  <c r="G31"/>
  <c r="F31"/>
  <c r="E31"/>
  <c r="D31"/>
  <c r="C30"/>
  <c r="C29"/>
  <c r="C28"/>
  <c r="Z27"/>
  <c r="Z31" s="1"/>
  <c r="C26"/>
  <c r="C25"/>
  <c r="C24"/>
  <c r="C23"/>
  <c r="C22"/>
  <c r="C21"/>
  <c r="C20"/>
  <c r="C19"/>
  <c r="Q18"/>
  <c r="Q31" s="1"/>
  <c r="C18"/>
  <c r="C17"/>
  <c r="C16"/>
  <c r="C15"/>
  <c r="C14"/>
  <c r="C13"/>
  <c r="C12"/>
  <c r="C11"/>
  <c r="C10"/>
  <c r="C9"/>
  <c r="M8"/>
  <c r="H8"/>
  <c r="C8"/>
  <c r="C7"/>
  <c r="C6"/>
  <c r="C5"/>
  <c r="C514" i="1"/>
  <c r="C499"/>
  <c r="C484"/>
  <c r="C469"/>
  <c r="C454"/>
  <c r="C439"/>
  <c r="C424"/>
  <c r="C409"/>
  <c r="C394"/>
  <c r="C379"/>
  <c r="C364"/>
  <c r="C349"/>
  <c r="C334"/>
  <c r="C319"/>
  <c r="C304"/>
  <c r="C289"/>
  <c r="C274"/>
  <c r="C259"/>
  <c r="C244"/>
  <c r="C229"/>
  <c r="C214"/>
  <c r="C199"/>
  <c r="C184"/>
  <c r="C169"/>
  <c r="C154"/>
  <c r="C139"/>
  <c r="C124"/>
  <c r="C109"/>
  <c r="C94"/>
  <c r="C79"/>
  <c r="C64"/>
  <c r="C49"/>
  <c r="C34"/>
  <c r="C19"/>
  <c r="C515" l="1"/>
  <c r="D56" i="2"/>
  <c r="E484" i="1"/>
  <c r="E469"/>
  <c r="C50" i="2"/>
  <c r="O56"/>
  <c r="E394" i="1"/>
  <c r="Z56" i="2"/>
  <c r="AD56"/>
  <c r="Q56"/>
  <c r="AG56"/>
  <c r="C32"/>
  <c r="C42" s="1"/>
  <c r="C51"/>
  <c r="C55" s="1"/>
  <c r="C27"/>
  <c r="C31" s="1"/>
  <c r="E515" i="1" l="1"/>
  <c r="C56" i="2"/>
  <c r="C59" s="1"/>
  <c r="E518" i="1" l="1"/>
</calcChain>
</file>

<file path=xl/sharedStrings.xml><?xml version="1.0" encoding="utf-8"?>
<sst xmlns="http://schemas.openxmlformats.org/spreadsheetml/2006/main" count="1584" uniqueCount="210">
  <si>
    <t xml:space="preserve">Амбулаторно-поликлиническая помощь </t>
  </si>
  <si>
    <t xml:space="preserve">Плановое задание на проведение ультразвуковых исследований сердечно-сосудистой системы для медицинских организаций и Вологодского филиала АО "Страховая компания "СОГАЗ-Мед" на 2023 год </t>
  </si>
  <si>
    <t>Наименование медицинской организации</t>
  </si>
  <si>
    <t>Вид исследования</t>
  </si>
  <si>
    <t>Количество исследований (К 09.01.2023)</t>
  </si>
  <si>
    <t>БУЗ ВО "Бабаевская ЦРБ"</t>
  </si>
  <si>
    <t xml:space="preserve">Эхокардиография 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</si>
  <si>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</si>
  <si>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</si>
  <si>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Дуплексное сканирование артерий почек</t>
  </si>
  <si>
    <t xml:space="preserve">Ультразвуковая допплерография сосудов (артерий и вен) верхних конечностей </t>
  </si>
  <si>
    <t xml:space="preserve">Ультразвуковая допплерография сосудов (артерий и вен) нижних конечностей 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</si>
  <si>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</si>
  <si>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</si>
  <si>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экстракраниальных отделов брахиоцефальных артерий</t>
  </si>
  <si>
    <t>Дуплексное сканирование интракраниальных отделов брахиоцефальных артерий</t>
  </si>
  <si>
    <t>Дуплексное сканирование брахиоцефальных артерий, лучевых артерий с проведением ротационных проб</t>
  </si>
  <si>
    <t>Дуплексное сканирование сосудов (артерий и вен) нижних конечностей</t>
  </si>
  <si>
    <t xml:space="preserve">Ультразвуковая допплерография сосудов глаза </t>
  </si>
  <si>
    <t>Дуплексное сканирование сосудов щитовидной железы</t>
  </si>
  <si>
    <t>БУЗ ВО "Бабаевская ЦРБ" Итог</t>
  </si>
  <si>
    <t>ЧУЗ "РЖД-Медицина" г. Бабаево"</t>
  </si>
  <si>
    <t>ЧУЗ "РЖД-Медицина" г. Бабаево" Итог</t>
  </si>
  <si>
    <t>БУЗ ВО "Белозерская ЦРБ"</t>
  </si>
  <si>
    <t>БУЗ ВО "Белозерская ЦРБ" Итог</t>
  </si>
  <si>
    <t>БУЗ ВО "Великоустюгская ЦРБ"</t>
  </si>
  <si>
    <t>БУЗ ВО "Великоустюгская ЦРБ" Итог</t>
  </si>
  <si>
    <t>БУЗ ВО "Верховажская ЦРБ"</t>
  </si>
  <si>
    <t>БУЗ ВО "Верховажская ЦРБ" Итог</t>
  </si>
  <si>
    <t>БУЗ ВО "Вологодская ЦРБ"</t>
  </si>
  <si>
    <t>БУЗ ВО "Вологодская ЦРБ" Итог</t>
  </si>
  <si>
    <t>БУЗ ВО "Грязовецкая ЦРБ"</t>
  </si>
  <si>
    <t>БУЗ ВО "Грязовецкая ЦРБ" Итог</t>
  </si>
  <si>
    <t>БУЗ ВО "Кич-Городецкая ЦРБ" им. В.И. Коржавина</t>
  </si>
  <si>
    <t>БУЗ ВО "Кич-Городецкая ЦРБ" им. В.И. Коржавина Итог</t>
  </si>
  <si>
    <t>БУЗ ВО "Никольская ЦРБ"</t>
  </si>
  <si>
    <t>БУЗ ВО "Никольская ЦРБ" Итог</t>
  </si>
  <si>
    <t>БУЗ ВО "Усть-Кубинская ЦРБ"</t>
  </si>
  <si>
    <t>БУЗ ВО "Усть-Кубинская ЦРБ" Итог</t>
  </si>
  <si>
    <t>БУЗ ВО "Устюженская ЦРБ"</t>
  </si>
  <si>
    <t>БУЗ ВО "Устюженская ЦРБ" Итог</t>
  </si>
  <si>
    <t>БУЗ ВО "Харовская ЦРБ"</t>
  </si>
  <si>
    <t>БУЗ ВО "Харовская ЦРБ" Итог</t>
  </si>
  <si>
    <t>БУЗ ВО "Шекснинская ЦРБ"</t>
  </si>
  <si>
    <t>БУЗ ВО "Шекснинская ЦРБ" Итог</t>
  </si>
  <si>
    <t xml:space="preserve">БУЗ ВО "Вологодская городская поликлиника № 1" </t>
  </si>
  <si>
    <t>БУЗ ВО "Вологодская городская поликлиника № 1"  Итог</t>
  </si>
  <si>
    <t xml:space="preserve">БУЗ ВО "Вологодская городская поликлиника № 2" </t>
  </si>
  <si>
    <t>БУЗ ВО "Вологодская городская поликлиника № 2"  Итог</t>
  </si>
  <si>
    <t xml:space="preserve">БУЗ ВО "Вологодская городская поликлиника № 3" </t>
  </si>
  <si>
    <t>БУЗ ВО "Вологодская городская поликлиника № 3"  Итог</t>
  </si>
  <si>
    <t xml:space="preserve">БУЗ ВО "Вологодская городская поликлиника № 4" </t>
  </si>
  <si>
    <t>БУЗ ВО "Вологодская городская поликлиника № 4"  Итог</t>
  </si>
  <si>
    <t xml:space="preserve">БУЗ ВО "Вологодская городская поликлиника № 5" </t>
  </si>
  <si>
    <t>БУЗ ВО "Вологодская городская поликлиника № 5"  Итог</t>
  </si>
  <si>
    <t>ЧУЗ "РЖД-Медицина" г. Вологда"</t>
  </si>
  <si>
    <t>ЧУЗ "РЖД-Медицина" г. Вологда" Итог</t>
  </si>
  <si>
    <t>БУЗ ВО "Вологодская городская больница № 2"</t>
  </si>
  <si>
    <t>БУЗ ВО "Вологодская городская больница № 2" Итог</t>
  </si>
  <si>
    <t>ФКУЗ "МСЧ МВД России по Вологодской области"</t>
  </si>
  <si>
    <t>ФКУЗ "МСЧ МВД России по Вологодской области" Итог</t>
  </si>
  <si>
    <t>ООО "Красота и здоровье"</t>
  </si>
  <si>
    <t>ООО "Красота и здоровье" Итог</t>
  </si>
  <si>
    <t>ООО "Поликлиника "Бодрость"</t>
  </si>
  <si>
    <t>ООО "Поликлиника "Бодрость" Итог</t>
  </si>
  <si>
    <t xml:space="preserve">БУЗ ВО "Череповецкая детская городская  поликлиника  № 1"  </t>
  </si>
  <si>
    <t>БУЗ ВО "Череповецкая детская городская  поликлиника  № 1"   Итог</t>
  </si>
  <si>
    <t xml:space="preserve">БУЗ ВО "Череповецкая детская городская  поликлиника  № 3"  </t>
  </si>
  <si>
    <t>БУЗ ВО "Череповецкая детская городская  поликлиника  № 3"   Итог</t>
  </si>
  <si>
    <t>БУЗ ВО "Череповецкая городская поликлиника  № 7" им. П.Я. Дмитриева</t>
  </si>
  <si>
    <t>БУЗ ВО "Череповецкая городская поликлиника  № 7" им. П.Я. Дмитриева Итог</t>
  </si>
  <si>
    <t>БУЗ ВО "Череповецкая городская поликлиника № 1"</t>
  </si>
  <si>
    <t>БУЗ ВО "Череповецкая городская поликлиника № 1" Итог</t>
  </si>
  <si>
    <t>БУЗ ВО "Череповецкая городская поликлиника № 2"</t>
  </si>
  <si>
    <t>БУЗ ВО "Череповецкая городская поликлиника № 2" Итог</t>
  </si>
  <si>
    <t>БУЗ ВО "Череповецкая городская больница"</t>
  </si>
  <si>
    <t>БУЗ ВО "Череповецкая городская больница" Итог</t>
  </si>
  <si>
    <t>БУЗ ВО "Медсанчасть "Северсталь"</t>
  </si>
  <si>
    <t>БУЗ ВО "Медсанчасть "Северсталь" Итог</t>
  </si>
  <si>
    <t>БУЗ ВО "Вологодская областная клиническая больница"</t>
  </si>
  <si>
    <t>БУЗ ВО "Вологодская областная клиническая больница" Итог</t>
  </si>
  <si>
    <t>БУЗ ВО "ВОДКБ"</t>
  </si>
  <si>
    <t xml:space="preserve">БУЗ ВО "Вологодская областная  клиническая больница  №2" </t>
  </si>
  <si>
    <t>БУЗ ВО "Вологодская областная  клиническая больница  №2"  Итог</t>
  </si>
  <si>
    <t>БУЗ ВО "Вологодская областная детская больница № 2"</t>
  </si>
  <si>
    <t>БУЗ ВО "Вологодская областная детская больница № 2" Итог</t>
  </si>
  <si>
    <t>Общий итог</t>
  </si>
  <si>
    <t>наши за пределами ВО</t>
  </si>
  <si>
    <t>всего</t>
  </si>
  <si>
    <t>в ПГГ 2023</t>
  </si>
  <si>
    <r>
      <rPr>
        <b/>
        <u/>
        <sz val="11"/>
        <color indexed="8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color indexed="8"/>
        <rFont val="Times New Roman"/>
        <family val="1"/>
        <charset val="204"/>
      </rPr>
      <t xml:space="preserve">
Маршрутизация диагностических исследований  при наличии направления в рамках выделенных объемов при оказании амбулаторно-поликлинической медицинской помощи  на 2023 год</t>
    </r>
  </si>
  <si>
    <t xml:space="preserve"> - Ультразвуковое исследование сердечно-сосудистой системы
</t>
  </si>
  <si>
    <t>Наименование медицинских организаций</t>
  </si>
  <si>
    <t xml:space="preserve">Ультразвуковое исследование сердечно-сосудистой  </t>
  </si>
  <si>
    <t>ЧУЗ "РЖД-Медицина"
 г. Бабаево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</si>
  <si>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</si>
  <si>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</si>
  <si>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</si>
  <si>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"Великоустюгская ЦРБ" </t>
  </si>
  <si>
    <t xml:space="preserve">БУЗ ВО "Верховажская ЦРБ" </t>
  </si>
  <si>
    <t>БУЗ ВО "Вожегодская ЦРБ"</t>
  </si>
  <si>
    <t>БУЗ ВО "Вытегорская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</si>
  <si>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</si>
  <si>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</si>
  <si>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</si>
  <si>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</si>
  <si>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</si>
  <si>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</si>
  <si>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</si>
  <si>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</si>
  <si>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</si>
  <si>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</si>
  <si>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</si>
  <si>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</si>
  <si>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</si>
  <si>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</si>
  <si>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</si>
  <si>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>БУЗ ВО "Вологодская городская
 поликлиника №1"</t>
  </si>
  <si>
    <t>БУЗ ВО "Вологодская городская
 поликлиника №2"</t>
  </si>
  <si>
    <t xml:space="preserve">БУЗ ВО "Вологодская городская
 поликлиника № 3" </t>
  </si>
  <si>
    <t>БУЗ ВО "Вологодская городская
 поликлиника № 4"</t>
  </si>
  <si>
    <t xml:space="preserve">БУЗ ВО "Вологодская городская
 поликлиника № 5" </t>
  </si>
  <si>
    <t xml:space="preserve">БУЗ ВО "ВОДКБ" </t>
  </si>
  <si>
    <t>ЧУЗ "РЖД-Медицина"
 г. Вологда</t>
  </si>
  <si>
    <t xml:space="preserve">БУЗ ВО "Вологодская 
городская больница №2" </t>
  </si>
  <si>
    <t>ФКУЗ "МСЧ МВД России по Вологодской обл."</t>
  </si>
  <si>
    <t xml:space="preserve">ООО "Поликлиника "Бодрость" </t>
  </si>
  <si>
    <t xml:space="preserve">БУЗ ВО "Череповецкая детская городская поликлиника №1" </t>
  </si>
  <si>
    <t>БУЗ ВО "Череповецкая детская городская поликлиника №3"</t>
  </si>
  <si>
    <t>БУЗ ВО "Череповецкая городская поликлиника № 7" им.П.Я.Дмитриева</t>
  </si>
  <si>
    <t xml:space="preserve">БУЗ ВО "Череповецкая городская поликлиника № 1" </t>
  </si>
  <si>
    <t xml:space="preserve">БУЗ ВО "Череповецкая городская больница" </t>
  </si>
  <si>
    <t>БУЗ ВО "Медико-санитарная часть "Северсталь"</t>
  </si>
  <si>
    <t>ЧУЗ "РЖД-Медицина" г. Бабаево</t>
  </si>
  <si>
    <t xml:space="preserve">ИТОГО районные </t>
  </si>
  <si>
    <t>БУЗ ВО "Вологодская городская поликлиника №1"</t>
  </si>
  <si>
    <t>БУЗ ВО "Вологодская городская поликлиника №2"</t>
  </si>
  <si>
    <t>БУЗ ВО "Вологодская городская поликлиника № 4"</t>
  </si>
  <si>
    <t>ЧУЗ "РЖД-Медицина" г. Вологда</t>
  </si>
  <si>
    <t xml:space="preserve">БУЗ ВО "Вологодская городская больница №2" </t>
  </si>
  <si>
    <t>ООО "Красота и Здоровье"</t>
  </si>
  <si>
    <t xml:space="preserve">Итого г. Вологда </t>
  </si>
  <si>
    <t xml:space="preserve">ИТОГО г.Череповец </t>
  </si>
  <si>
    <t>БУЗ ВО "Вологодская областная клиническая больница №2"</t>
  </si>
  <si>
    <t>БУЗ ВО "Вологодская областная детская больница №2"</t>
  </si>
  <si>
    <t>Итого область</t>
  </si>
  <si>
    <t>ОБЩИЙ ИТОГ</t>
  </si>
  <si>
    <t xml:space="preserve">федеральный норматив </t>
  </si>
  <si>
    <t xml:space="preserve">межтеры </t>
  </si>
  <si>
    <t>контр</t>
  </si>
  <si>
    <t>Количество исследований (К 03.03.2023)</t>
  </si>
  <si>
    <t>Амбулаторно-поликлиническая помощь 2023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</si>
  <si>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2023 год</t>
  </si>
  <si>
    <t>ПЛАН 2023 года (Комиссия 09.01.2023 )</t>
  </si>
  <si>
    <t>ПЛАН 2023 года (Комиссия 03.03.2023 )</t>
  </si>
  <si>
    <t>Услуги</t>
  </si>
  <si>
    <t>КТ</t>
  </si>
  <si>
    <t>Бесконтрастные исследования</t>
  </si>
  <si>
    <t>Рентгеноконтрастные исследования</t>
  </si>
  <si>
    <t xml:space="preserve">БУЗ ВО "Вытегорская ЦРБ" </t>
  </si>
  <si>
    <t>БУЗ ВО "Вологодская городская больница №1"</t>
  </si>
  <si>
    <t>БУЗ ВО "Вологодская городская поликлиника №4"</t>
  </si>
  <si>
    <t>ФКУЗ МСЧ МВД России по Вологодской обл.</t>
  </si>
  <si>
    <t>МРТ</t>
  </si>
  <si>
    <t xml:space="preserve">ООО "МИБС -Вологда" </t>
  </si>
  <si>
    <t>ООО "Клиника "Говорово"</t>
  </si>
  <si>
    <t>ООО "Магнит Плюс" г. Воронеж</t>
  </si>
  <si>
    <t>ООО "ЛДЦ МИБС -Череповец"</t>
  </si>
  <si>
    <t>ООО "Медэксперт"</t>
  </si>
  <si>
    <t>ООО "МедГрад"</t>
  </si>
  <si>
    <t>СЦГ</t>
  </si>
  <si>
    <t xml:space="preserve">БУЗ ВО "Вологодская областная детская клиническая больница" </t>
  </si>
  <si>
    <t>МРТ c наркозом</t>
  </si>
  <si>
    <t xml:space="preserve">БУЗ ВО "Вологодская областная детская больница № 2" </t>
  </si>
  <si>
    <t>БУЗ ВО "Вологодский областной онкологический диспансер"</t>
  </si>
  <si>
    <t>ВСЕГО КТ</t>
  </si>
  <si>
    <t>ВСЕГО МРТ</t>
  </si>
  <si>
    <t>ВСЕГО СЦГ</t>
  </si>
  <si>
    <t>наши за пред КТ</t>
  </si>
  <si>
    <t>в ПГГ 2023 КТ</t>
  </si>
  <si>
    <t>наши за пред МРТ</t>
  </si>
  <si>
    <t>в ПГГ 2023 МРТ</t>
  </si>
  <si>
    <t xml:space="preserve">Амбулаторно-поликлиническая помощь 2023 год
Маршрутизация на услуги МРТ исследований  медицинских организаций  Вологодской области на 2023 год </t>
  </si>
  <si>
    <t>Медицинские организации</t>
  </si>
  <si>
    <t>БУЗ ВО "МСЧ "Северсталь"</t>
  </si>
  <si>
    <t>ООО"ЛДЦ МИБС-Череповец"</t>
  </si>
  <si>
    <t>ООО"МИБС-Вологда"</t>
  </si>
  <si>
    <t>Итого</t>
  </si>
  <si>
    <t>МРТ - исследования без применения наркоза</t>
  </si>
  <si>
    <t xml:space="preserve">Рентгеноконтрастные исследования </t>
  </si>
  <si>
    <t xml:space="preserve">БУЗ ВО "Вологодская городская поликлиника №5" </t>
  </si>
  <si>
    <t xml:space="preserve">БУЗ ВО "Вологодская детская городская поликлиника" </t>
  </si>
  <si>
    <t xml:space="preserve">ЧУЗ "РЖД-Медицина" г. Вологда </t>
  </si>
  <si>
    <t xml:space="preserve">ООО Поликлиника "Бодрость" </t>
  </si>
  <si>
    <t>БУЗ ВО "Череповецкая детская городская поликлиника №1"</t>
  </si>
  <si>
    <t>МРТ - иследования без применения наркоза</t>
  </si>
  <si>
    <t xml:space="preserve">БУЗ ВО "Череповецкая детская городская поликлиника №3" </t>
  </si>
  <si>
    <t>БУЗ ВО "Череповецкая городская поликлиника № 7" им. П.Я. Дмитриева</t>
  </si>
  <si>
    <t xml:space="preserve">БУЗ ВО "Вологодская областная офтальмологическая больница" </t>
  </si>
  <si>
    <t>МРТ - исследования с применением наркоза</t>
  </si>
  <si>
    <t>ВСЕГО</t>
  </si>
  <si>
    <t>Итого: МРТ - исследования без применения наркоза</t>
  </si>
  <si>
    <t>Итого: МРТ - исследования с применением наркоза</t>
  </si>
  <si>
    <t xml:space="preserve">
Маршрутизация на услуги КТ исследований для  медицинских организаций  Вологодской области на 2023 год</t>
  </si>
  <si>
    <t>БУЗ ВО "Вологодская городская поликлиника №1"(ЦАОП)</t>
  </si>
  <si>
    <t>БУЗ ВО "Сокольская ЦРБ"</t>
  </si>
  <si>
    <t>БУЗ ВО "Тотемская ЦРБ"</t>
  </si>
  <si>
    <t>БУЗ ВО "ВГП 4"</t>
  </si>
  <si>
    <t>БУЗ ВО "Вологодская городская стоматологическая поликлиника"</t>
  </si>
  <si>
    <t xml:space="preserve">КТ - иследования </t>
  </si>
</sst>
</file>

<file path=xl/styles.xml><?xml version="1.0" encoding="utf-8"?>
<styleSheet xmlns="http://schemas.openxmlformats.org/spreadsheetml/2006/main">
  <numFmts count="19">
    <numFmt numFmtId="43" formatCode="_-* #,##0.00\ _₽_-;\-* #,##0.00\ _₽_-;_-* &quot;-&quot;??\ _₽_-;_-@_-"/>
    <numFmt numFmtId="164" formatCode="0.0%"/>
    <numFmt numFmtId="165" formatCode="#,##0.00%;[Red]\(#,##0.00%\)"/>
    <numFmt numFmtId="166" formatCode="0.0%;\(0.0%\)"/>
    <numFmt numFmtId="167" formatCode="000"/>
    <numFmt numFmtId="168" formatCode="#,##0.0%;[Red]\(#,##0.0%\)"/>
    <numFmt numFmtId="169" formatCode="#,##0.0%;\(#,##0.0%\)"/>
    <numFmt numFmtId="170" formatCode="0.0000%"/>
    <numFmt numFmtId="171" formatCode="#,##0.0_%;[Red]\(#,##0.0%\)"/>
    <numFmt numFmtId="172" formatCode="_-* #,##0.00[$€-1]_-;\-* #,##0.00[$€-1]_-;_-* &quot;-&quot;??[$€-1]_-"/>
    <numFmt numFmtId="173" formatCode="#,##0.00&quot; &quot;[$руб.-419];[Red]&quot;-&quot;#,##0.00&quot; &quot;[$руб.-419]"/>
    <numFmt numFmtId="174" formatCode="0.00000%"/>
    <numFmt numFmtId="175" formatCode="_-* #,##0.00&quot;р.&quot;_-;\-* #,##0.00&quot;р.&quot;_-;_-* &quot;-&quot;??&quot;р.&quot;_-;_-@_-"/>
    <numFmt numFmtId="176" formatCode="_(* #,##0.00_);_(* \(#,##0.00\);_(* &quot;-&quot;??_);_(@_)"/>
    <numFmt numFmtId="177" formatCode="_-* #,##0_р_._-;\-* #,##0_р_._-;_-* &quot;-&quot;_р_._-;_-@_-"/>
    <numFmt numFmtId="178" formatCode="_-* #,##0.00_р_._-;\-* #,##0.00_р_._-;_-* &quot;-&quot;??_р_._-;_-@_-"/>
    <numFmt numFmtId="179" formatCode="#,##0.0"/>
    <numFmt numFmtId="180" formatCode="0.0"/>
    <numFmt numFmtId="181" formatCode="#,##0.00&quot;р.&quot;"/>
  </numFmts>
  <fonts count="1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arial"/>
      <family val="2"/>
      <charset val="1"/>
    </font>
    <font>
      <sz val="9"/>
      <color theme="1"/>
      <name val="Bookman Old Style"/>
      <family val="2"/>
      <charset val="204"/>
    </font>
    <font>
      <sz val="8"/>
      <name val="Arial"/>
      <family val="2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 Cyr"/>
      <charset val="204"/>
    </font>
    <font>
      <sz val="10"/>
      <name val="Times New Roman Cyr"/>
      <charset val="204"/>
    </font>
    <font>
      <i/>
      <sz val="11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10"/>
      <name val="Arial Cyr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rgb="FFC00000"/>
      <name val="Arial"/>
      <family val="2"/>
      <charset val="204"/>
    </font>
    <font>
      <b/>
      <i/>
      <sz val="10"/>
      <color rgb="FFC00000"/>
      <name val="Times New Roman"/>
      <family val="1"/>
      <charset val="204"/>
    </font>
    <font>
      <sz val="11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i/>
      <sz val="11"/>
      <name val="Arial Cyr"/>
      <charset val="204"/>
    </font>
    <font>
      <sz val="10"/>
      <color rgb="FFC00000"/>
      <name val="Arial Cyr"/>
      <charset val="204"/>
    </font>
    <font>
      <b/>
      <sz val="10"/>
      <color rgb="FFC00000"/>
      <name val="Times New Roman"/>
      <family val="1"/>
      <charset val="204"/>
    </font>
    <font>
      <i/>
      <sz val="11"/>
      <color rgb="FFC00000"/>
      <name val="Arial Cyr"/>
      <charset val="204"/>
    </font>
    <font>
      <sz val="11"/>
      <color rgb="FFC0000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6CA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06">
    <xf numFmtId="0" fontId="0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6" borderId="0" applyNumberFormat="0" applyBorder="0" applyAlignment="0" applyProtection="0"/>
    <xf numFmtId="165" fontId="10" fillId="0" borderId="0" applyFill="0" applyBorder="0" applyAlignment="0"/>
    <xf numFmtId="166" fontId="10" fillId="0" borderId="0" applyFill="0" applyBorder="0" applyAlignment="0"/>
    <xf numFmtId="167" fontId="17" fillId="0" borderId="0" applyFill="0" applyBorder="0" applyAlignment="0"/>
    <xf numFmtId="168" fontId="10" fillId="0" borderId="0" applyFill="0" applyBorder="0" applyAlignment="0"/>
    <xf numFmtId="169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0" fontId="23" fillId="23" borderId="5" applyNumberFormat="0" applyAlignment="0" applyProtection="0"/>
    <xf numFmtId="0" fontId="24" fillId="24" borderId="6" applyNumberFormat="0" applyAlignment="0" applyProtection="0"/>
    <xf numFmtId="0" fontId="25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4" fontId="26" fillId="0" borderId="0" applyFill="0" applyBorder="0" applyAlignment="0"/>
    <xf numFmtId="165" fontId="10" fillId="0" borderId="0" applyFill="0" applyBorder="0" applyAlignment="0"/>
    <xf numFmtId="166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172" fontId="10" fillId="0" borderId="0" applyFont="0" applyFill="0" applyBorder="0" applyAlignment="0" applyProtection="0"/>
    <xf numFmtId="0" fontId="14" fillId="0" borderId="0"/>
    <xf numFmtId="0" fontId="27" fillId="0" borderId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38" fontId="30" fillId="2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8">
      <alignment horizontal="left" vertical="center"/>
    </xf>
    <xf numFmtId="0" fontId="32" fillId="0" borderId="0">
      <alignment horizontal="center"/>
    </xf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>
      <alignment horizontal="center" textRotation="90"/>
    </xf>
    <xf numFmtId="0" fontId="36" fillId="10" borderId="5" applyNumberFormat="0" applyAlignment="0" applyProtection="0"/>
    <xf numFmtId="10" fontId="30" fillId="26" borderId="3" applyNumberFormat="0" applyBorder="0" applyAlignment="0" applyProtection="0"/>
    <xf numFmtId="165" fontId="10" fillId="0" borderId="0" applyFill="0" applyBorder="0" applyAlignment="0"/>
    <xf numFmtId="166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0" fontId="37" fillId="0" borderId="12" applyNumberFormat="0" applyFill="0" applyAlignment="0" applyProtection="0"/>
    <xf numFmtId="0" fontId="38" fillId="27" borderId="0" applyNumberFormat="0" applyBorder="0" applyAlignment="0" applyProtection="0"/>
    <xf numFmtId="0" fontId="39" fillId="0" borderId="0"/>
    <xf numFmtId="170" fontId="10" fillId="0" borderId="0"/>
    <xf numFmtId="0" fontId="4" fillId="0" borderId="0"/>
    <xf numFmtId="0" fontId="19" fillId="0" borderId="0"/>
    <xf numFmtId="0" fontId="10" fillId="28" borderId="13" applyNumberFormat="0" applyFont="0" applyAlignment="0" applyProtection="0"/>
    <xf numFmtId="0" fontId="40" fillId="23" borderId="14" applyNumberFormat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0" fillId="0" borderId="0" applyFill="0" applyBorder="0" applyAlignment="0"/>
    <xf numFmtId="166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0" fontId="41" fillId="0" borderId="0"/>
    <xf numFmtId="173" fontId="41" fillId="0" borderId="0"/>
    <xf numFmtId="0" fontId="42" fillId="0" borderId="0">
      <alignment horizontal="center" vertical="top"/>
    </xf>
    <xf numFmtId="0" fontId="43" fillId="0" borderId="0">
      <alignment horizontal="left" vertical="top"/>
    </xf>
    <xf numFmtId="0" fontId="44" fillId="0" borderId="0">
      <alignment horizontal="center" vertical="center"/>
    </xf>
    <xf numFmtId="0" fontId="45" fillId="0" borderId="0">
      <alignment horizontal="left" vertical="top"/>
    </xf>
    <xf numFmtId="0" fontId="42" fillId="0" borderId="0">
      <alignment horizontal="right" vertical="top"/>
    </xf>
    <xf numFmtId="0" fontId="43" fillId="0" borderId="0">
      <alignment horizontal="center" vertical="center"/>
    </xf>
    <xf numFmtId="0" fontId="46" fillId="0" borderId="0">
      <alignment horizontal="center" vertical="center"/>
    </xf>
    <xf numFmtId="0" fontId="45" fillId="0" borderId="0">
      <alignment horizontal="center" vertical="center"/>
    </xf>
    <xf numFmtId="0" fontId="47" fillId="29" borderId="0">
      <alignment horizontal="center" vertical="center"/>
    </xf>
    <xf numFmtId="0" fontId="47" fillId="29" borderId="0">
      <alignment horizontal="center" vertical="center"/>
    </xf>
    <xf numFmtId="0" fontId="48" fillId="30" borderId="0">
      <alignment horizontal="center" vertical="center"/>
    </xf>
    <xf numFmtId="0" fontId="49" fillId="0" borderId="0">
      <alignment horizontal="left" vertical="center"/>
    </xf>
    <xf numFmtId="0" fontId="49" fillId="0" borderId="0">
      <alignment horizontal="center" vertical="center"/>
    </xf>
    <xf numFmtId="0" fontId="50" fillId="30" borderId="0">
      <alignment horizontal="center" vertical="center"/>
    </xf>
    <xf numFmtId="0" fontId="49" fillId="0" borderId="0">
      <alignment horizontal="center" vertical="center"/>
    </xf>
    <xf numFmtId="0" fontId="50" fillId="30" borderId="0">
      <alignment horizontal="center" vertical="center"/>
    </xf>
    <xf numFmtId="0" fontId="51" fillId="0" borderId="0">
      <alignment horizontal="center" vertical="center"/>
    </xf>
    <xf numFmtId="0" fontId="50" fillId="30" borderId="0">
      <alignment horizontal="center" vertical="center"/>
    </xf>
    <xf numFmtId="0" fontId="47" fillId="29" borderId="0">
      <alignment horizontal="center" vertical="center"/>
    </xf>
    <xf numFmtId="0" fontId="49" fillId="0" borderId="0">
      <alignment horizontal="center" vertical="center"/>
    </xf>
    <xf numFmtId="0" fontId="49" fillId="0" borderId="0">
      <alignment horizontal="center" vertical="center"/>
    </xf>
    <xf numFmtId="0" fontId="52" fillId="30" borderId="0">
      <alignment horizontal="right" vertical="center"/>
    </xf>
    <xf numFmtId="0" fontId="51" fillId="0" borderId="0">
      <alignment horizontal="center" vertical="center"/>
    </xf>
    <xf numFmtId="0" fontId="52" fillId="30" borderId="0">
      <alignment horizontal="right" vertical="center"/>
    </xf>
    <xf numFmtId="0" fontId="47" fillId="29" borderId="0">
      <alignment horizontal="center" vertical="center"/>
    </xf>
    <xf numFmtId="0" fontId="47" fillId="29" borderId="0">
      <alignment horizontal="center" vertical="center"/>
    </xf>
    <xf numFmtId="0" fontId="49" fillId="0" borderId="0">
      <alignment horizontal="center" vertical="center"/>
    </xf>
    <xf numFmtId="0" fontId="52" fillId="30" borderId="0">
      <alignment horizontal="right" vertical="center"/>
    </xf>
    <xf numFmtId="0" fontId="52" fillId="30" borderId="0">
      <alignment horizontal="right" vertical="center"/>
    </xf>
    <xf numFmtId="0" fontId="47" fillId="29" borderId="0">
      <alignment horizontal="center" vertical="center"/>
    </xf>
    <xf numFmtId="0" fontId="53" fillId="0" borderId="0">
      <alignment horizontal="center" vertical="center"/>
    </xf>
    <xf numFmtId="0" fontId="53" fillId="0" borderId="0">
      <alignment horizontal="center" vertical="center"/>
    </xf>
    <xf numFmtId="0" fontId="49" fillId="0" borderId="0">
      <alignment horizontal="center" vertical="center"/>
    </xf>
    <xf numFmtId="0" fontId="49" fillId="0" borderId="0">
      <alignment horizontal="center" vertical="center"/>
    </xf>
    <xf numFmtId="0" fontId="43" fillId="29" borderId="0">
      <alignment horizontal="center" vertical="center"/>
    </xf>
    <xf numFmtId="0" fontId="54" fillId="0" borderId="0">
      <alignment horizontal="center" vertical="center"/>
    </xf>
    <xf numFmtId="0" fontId="49" fillId="0" borderId="0">
      <alignment horizontal="center" vertical="center"/>
    </xf>
    <xf numFmtId="0" fontId="54" fillId="0" borderId="0">
      <alignment horizontal="center" vertical="center"/>
    </xf>
    <xf numFmtId="0" fontId="54" fillId="0" borderId="0">
      <alignment horizontal="center" vertical="center"/>
    </xf>
    <xf numFmtId="0" fontId="47" fillId="29" borderId="0">
      <alignment horizontal="left" vertical="center"/>
    </xf>
    <xf numFmtId="0" fontId="47" fillId="29" borderId="0">
      <alignment horizontal="center" vertical="center"/>
    </xf>
    <xf numFmtId="0" fontId="55" fillId="0" borderId="0">
      <alignment horizontal="right" vertical="center"/>
    </xf>
    <xf numFmtId="0" fontId="54" fillId="0" borderId="0">
      <alignment horizontal="right" vertical="center"/>
    </xf>
    <xf numFmtId="0" fontId="55" fillId="0" borderId="0">
      <alignment horizontal="right" vertical="center"/>
    </xf>
    <xf numFmtId="0" fontId="55" fillId="0" borderId="0">
      <alignment horizontal="right" vertical="center"/>
    </xf>
    <xf numFmtId="0" fontId="47" fillId="29" borderId="0">
      <alignment horizontal="center" vertical="center"/>
    </xf>
    <xf numFmtId="0" fontId="49" fillId="0" borderId="0">
      <alignment horizontal="center" vertical="center"/>
    </xf>
    <xf numFmtId="0" fontId="55" fillId="0" borderId="0">
      <alignment horizontal="right" vertical="center"/>
    </xf>
    <xf numFmtId="0" fontId="54" fillId="0" borderId="0">
      <alignment horizontal="left" vertical="center"/>
    </xf>
    <xf numFmtId="0" fontId="55" fillId="0" borderId="0">
      <alignment horizontal="right" vertical="center"/>
    </xf>
    <xf numFmtId="0" fontId="55" fillId="0" borderId="0">
      <alignment horizontal="right" vertical="center"/>
    </xf>
    <xf numFmtId="0" fontId="47" fillId="29" borderId="0">
      <alignment horizontal="center" vertical="center"/>
    </xf>
    <xf numFmtId="0" fontId="47" fillId="29" borderId="0">
      <alignment horizontal="left" vertical="center"/>
    </xf>
    <xf numFmtId="0" fontId="55" fillId="0" borderId="0">
      <alignment horizontal="left" vertical="top"/>
    </xf>
    <xf numFmtId="0" fontId="55" fillId="0" borderId="0">
      <alignment horizontal="left" vertical="top"/>
    </xf>
    <xf numFmtId="0" fontId="47" fillId="29" borderId="0">
      <alignment horizontal="center" vertical="center"/>
    </xf>
    <xf numFmtId="0" fontId="56" fillId="0" borderId="0">
      <alignment horizontal="center" vertical="center"/>
    </xf>
    <xf numFmtId="0" fontId="56" fillId="0" borderId="0">
      <alignment horizontal="center" vertical="center"/>
    </xf>
    <xf numFmtId="0" fontId="47" fillId="29" borderId="0">
      <alignment horizontal="center" vertical="center"/>
    </xf>
    <xf numFmtId="0" fontId="43" fillId="29" borderId="0">
      <alignment horizontal="center" vertical="center"/>
    </xf>
    <xf numFmtId="0" fontId="51" fillId="0" borderId="0">
      <alignment horizontal="center" vertical="center"/>
    </xf>
    <xf numFmtId="0" fontId="46" fillId="0" borderId="0">
      <alignment horizontal="center" vertical="top"/>
    </xf>
    <xf numFmtId="0" fontId="47" fillId="0" borderId="0">
      <alignment horizontal="center" vertical="center"/>
    </xf>
    <xf numFmtId="0" fontId="49" fillId="0" borderId="0">
      <alignment horizontal="left" vertical="top"/>
    </xf>
    <xf numFmtId="0" fontId="49" fillId="0" borderId="0">
      <alignment horizontal="left" vertical="top"/>
    </xf>
    <xf numFmtId="0" fontId="47" fillId="29" borderId="0">
      <alignment horizontal="center" vertical="center"/>
    </xf>
    <xf numFmtId="0" fontId="51" fillId="0" borderId="0">
      <alignment horizontal="left" vertical="top"/>
    </xf>
    <xf numFmtId="0" fontId="51" fillId="0" borderId="0">
      <alignment horizontal="left" vertical="top"/>
    </xf>
    <xf numFmtId="0" fontId="54" fillId="0" borderId="0">
      <alignment horizontal="right" vertical="center"/>
    </xf>
    <xf numFmtId="0" fontId="47" fillId="29" borderId="0">
      <alignment horizontal="center" vertical="center"/>
    </xf>
    <xf numFmtId="0" fontId="47" fillId="29" borderId="0">
      <alignment horizontal="center" vertical="center"/>
    </xf>
    <xf numFmtId="0" fontId="54" fillId="0" borderId="0">
      <alignment horizontal="left" vertical="center"/>
    </xf>
    <xf numFmtId="0" fontId="47" fillId="29" borderId="0">
      <alignment horizontal="center" vertical="center"/>
    </xf>
    <xf numFmtId="0" fontId="43" fillId="0" borderId="0">
      <alignment horizontal="left" vertical="top"/>
    </xf>
    <xf numFmtId="0" fontId="47" fillId="0" borderId="0">
      <alignment horizontal="center" vertical="top"/>
    </xf>
    <xf numFmtId="0" fontId="57" fillId="0" borderId="0">
      <alignment horizontal="center" vertical="top"/>
    </xf>
    <xf numFmtId="0" fontId="49" fillId="31" borderId="0">
      <alignment horizontal="left" vertical="center"/>
    </xf>
    <xf numFmtId="0" fontId="58" fillId="0" borderId="0">
      <alignment horizontal="left" vertical="top"/>
    </xf>
    <xf numFmtId="0" fontId="43" fillId="0" borderId="0">
      <alignment horizontal="center" vertical="top"/>
    </xf>
    <xf numFmtId="0" fontId="45" fillId="0" borderId="0">
      <alignment horizontal="center" vertical="center"/>
    </xf>
    <xf numFmtId="0" fontId="53" fillId="0" borderId="0">
      <alignment horizontal="center" vertical="center"/>
    </xf>
    <xf numFmtId="0" fontId="49" fillId="31" borderId="0">
      <alignment horizontal="center" vertical="center"/>
    </xf>
    <xf numFmtId="0" fontId="51" fillId="0" borderId="0">
      <alignment horizontal="left" vertical="top"/>
    </xf>
    <xf numFmtId="0" fontId="46" fillId="0" borderId="0">
      <alignment horizontal="center" vertical="center"/>
    </xf>
    <xf numFmtId="0" fontId="51" fillId="0" borderId="0">
      <alignment horizontal="left" vertical="top"/>
    </xf>
    <xf numFmtId="0" fontId="58" fillId="0" borderId="0">
      <alignment horizontal="left" vertical="top"/>
    </xf>
    <xf numFmtId="0" fontId="55" fillId="0" borderId="0">
      <alignment horizontal="center" vertical="center"/>
    </xf>
    <xf numFmtId="0" fontId="51" fillId="31" borderId="0">
      <alignment horizontal="center" vertical="center"/>
    </xf>
    <xf numFmtId="0" fontId="49" fillId="31" borderId="0">
      <alignment horizontal="center" vertical="center"/>
    </xf>
    <xf numFmtId="0" fontId="46" fillId="0" borderId="0">
      <alignment horizontal="center" vertical="center"/>
    </xf>
    <xf numFmtId="0" fontId="51" fillId="0" borderId="0">
      <alignment horizontal="right" vertical="top"/>
    </xf>
    <xf numFmtId="0" fontId="51" fillId="0" borderId="0">
      <alignment horizontal="left" vertical="top"/>
    </xf>
    <xf numFmtId="0" fontId="49" fillId="0" borderId="0">
      <alignment horizontal="center" vertical="center"/>
    </xf>
    <xf numFmtId="0" fontId="49" fillId="31" borderId="0">
      <alignment horizontal="center" vertical="center"/>
    </xf>
    <xf numFmtId="0" fontId="46" fillId="0" borderId="0">
      <alignment horizontal="left" vertical="center"/>
    </xf>
    <xf numFmtId="0" fontId="59" fillId="0" borderId="0">
      <alignment horizontal="left" vertical="center"/>
    </xf>
    <xf numFmtId="0" fontId="49" fillId="0" borderId="0">
      <alignment horizontal="center" vertical="center"/>
    </xf>
    <xf numFmtId="0" fontId="59" fillId="0" borderId="0">
      <alignment horizontal="center" vertical="center"/>
    </xf>
    <xf numFmtId="0" fontId="56" fillId="0" borderId="0">
      <alignment horizontal="left" vertical="top"/>
    </xf>
    <xf numFmtId="0" fontId="49" fillId="31" borderId="0">
      <alignment horizontal="center" vertical="center"/>
    </xf>
    <xf numFmtId="0" fontId="49" fillId="0" borderId="0">
      <alignment horizontal="center" vertical="center"/>
    </xf>
    <xf numFmtId="0" fontId="56" fillId="0" borderId="0">
      <alignment horizontal="right" vertical="top"/>
    </xf>
    <xf numFmtId="0" fontId="51" fillId="0" borderId="0">
      <alignment horizontal="center" vertical="center"/>
    </xf>
    <xf numFmtId="0" fontId="49" fillId="31" borderId="0">
      <alignment horizontal="center" vertical="center"/>
    </xf>
    <xf numFmtId="0" fontId="51" fillId="31" borderId="0">
      <alignment horizontal="center" vertical="center"/>
    </xf>
    <xf numFmtId="0" fontId="58" fillId="0" borderId="0">
      <alignment horizontal="center" vertical="center"/>
    </xf>
    <xf numFmtId="0" fontId="56" fillId="0" borderId="0">
      <alignment horizontal="right" vertical="top"/>
    </xf>
    <xf numFmtId="0" fontId="58" fillId="0" borderId="0">
      <alignment horizontal="center" vertical="center"/>
    </xf>
    <xf numFmtId="0" fontId="49" fillId="31" borderId="0">
      <alignment horizontal="center" vertical="center"/>
    </xf>
    <xf numFmtId="0" fontId="47" fillId="29" borderId="0">
      <alignment horizontal="center" vertical="center"/>
    </xf>
    <xf numFmtId="0" fontId="49" fillId="0" borderId="0">
      <alignment horizontal="left" vertical="center"/>
    </xf>
    <xf numFmtId="0" fontId="49" fillId="0" borderId="0">
      <alignment horizontal="center" vertical="center"/>
    </xf>
    <xf numFmtId="0" fontId="60" fillId="0" borderId="0"/>
    <xf numFmtId="49" fontId="26" fillId="0" borderId="0" applyFill="0" applyBorder="0" applyAlignment="0"/>
    <xf numFmtId="170" fontId="10" fillId="0" borderId="0" applyFill="0" applyBorder="0" applyAlignment="0"/>
    <xf numFmtId="174" fontId="10" fillId="0" borderId="0" applyFill="0" applyBorder="0" applyAlignment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36" fillId="10" borderId="5" applyNumberFormat="0" applyAlignment="0" applyProtection="0"/>
    <xf numFmtId="0" fontId="40" fillId="23" borderId="14" applyNumberFormat="0" applyAlignment="0" applyProtection="0"/>
    <xf numFmtId="0" fontId="23" fillId="23" borderId="5" applyNumberFormat="0" applyAlignment="0" applyProtection="0"/>
    <xf numFmtId="175" fontId="1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64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24" fillId="24" borderId="6" applyNumberFormat="0" applyAlignment="0" applyProtection="0"/>
    <xf numFmtId="0" fontId="61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65" fillId="0" borderId="0"/>
    <xf numFmtId="0" fontId="4" fillId="0" borderId="0"/>
    <xf numFmtId="0" fontId="1" fillId="0" borderId="0"/>
    <xf numFmtId="0" fontId="66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66" fillId="0" borderId="0"/>
    <xf numFmtId="0" fontId="14" fillId="0" borderId="0"/>
    <xf numFmtId="0" fontId="4" fillId="0" borderId="0"/>
    <xf numFmtId="0" fontId="67" fillId="0" borderId="0"/>
    <xf numFmtId="0" fontId="68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0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0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7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71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28" borderId="13" applyNumberFormat="0" applyFont="0" applyAlignment="0" applyProtection="0"/>
    <xf numFmtId="0" fontId="10" fillId="28" borderId="13" applyNumberFormat="0" applyFont="0" applyAlignment="0" applyProtection="0"/>
    <xf numFmtId="9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37" fillId="0" borderId="12" applyNumberFormat="0" applyFill="0" applyAlignment="0" applyProtection="0"/>
    <xf numFmtId="0" fontId="19" fillId="0" borderId="0"/>
    <xf numFmtId="49" fontId="14" fillId="0" borderId="0">
      <alignment horizontal="center" vertical="center" wrapText="1"/>
    </xf>
    <xf numFmtId="0" fontId="71" fillId="0" borderId="16">
      <alignment horizontal="center" vertical="center" wrapText="1"/>
    </xf>
    <xf numFmtId="14" fontId="71" fillId="0" borderId="16">
      <alignment horizontal="center" vertical="center" wrapText="1"/>
    </xf>
    <xf numFmtId="0" fontId="6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1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9" fillId="7" borderId="0" applyNumberFormat="0" applyBorder="0" applyAlignment="0" applyProtection="0"/>
    <xf numFmtId="0" fontId="79" fillId="0" borderId="0"/>
  </cellStyleXfs>
  <cellXfs count="26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 applyAlignment="1">
      <alignment horizontal="center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3" fillId="0" borderId="3" xfId="1" applyFont="1" applyBorder="1"/>
    <xf numFmtId="0" fontId="8" fillId="3" borderId="2" xfId="3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0" fontId="2" fillId="0" borderId="3" xfId="1" applyNumberFormat="1" applyFont="1" applyBorder="1"/>
    <xf numFmtId="0" fontId="2" fillId="0" borderId="3" xfId="1" applyFont="1" applyBorder="1"/>
    <xf numFmtId="0" fontId="9" fillId="3" borderId="2" xfId="3" applyFont="1" applyFill="1" applyBorder="1" applyAlignment="1">
      <alignment vertical="center" wrapText="1"/>
    </xf>
    <xf numFmtId="0" fontId="3" fillId="0" borderId="4" xfId="1" applyFont="1" applyBorder="1"/>
    <xf numFmtId="3" fontId="8" fillId="0" borderId="4" xfId="3" applyNumberFormat="1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vertical="center" wrapText="1"/>
    </xf>
    <xf numFmtId="3" fontId="3" fillId="0" borderId="0" xfId="1" applyNumberFormat="1" applyFont="1"/>
    <xf numFmtId="3" fontId="3" fillId="0" borderId="0" xfId="1" applyNumberFormat="1" applyFont="1" applyFill="1" applyAlignment="1">
      <alignment horizontal="center"/>
    </xf>
    <xf numFmtId="0" fontId="11" fillId="0" borderId="0" xfId="4" applyFont="1" applyFill="1"/>
    <xf numFmtId="0" fontId="12" fillId="0" borderId="0" xfId="4" applyFont="1" applyFill="1" applyAlignment="1">
      <alignment horizontal="left" vertical="center" wrapText="1"/>
    </xf>
    <xf numFmtId="0" fontId="11" fillId="0" borderId="0" xfId="4" applyFont="1" applyFill="1" applyAlignment="1">
      <alignment horizontal="left" vertical="center" wrapText="1"/>
    </xf>
    <xf numFmtId="0" fontId="13" fillId="0" borderId="0" xfId="4" applyFont="1" applyFill="1" applyAlignment="1">
      <alignment horizontal="right" vertical="top"/>
    </xf>
    <xf numFmtId="0" fontId="12" fillId="0" borderId="0" xfId="4" applyFont="1" applyFill="1"/>
    <xf numFmtId="0" fontId="10" fillId="0" borderId="0" xfId="4" applyFont="1" applyFill="1" applyBorder="1"/>
    <xf numFmtId="0" fontId="11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 wrapText="1"/>
    </xf>
    <xf numFmtId="164" fontId="12" fillId="0" borderId="0" xfId="4" applyNumberFormat="1" applyFont="1" applyFill="1"/>
    <xf numFmtId="0" fontId="17" fillId="0" borderId="3" xfId="4" applyFont="1" applyFill="1" applyBorder="1" applyAlignment="1">
      <alignment horizontal="right" vertical="top" wrapText="1" shrinkToFit="1"/>
    </xf>
    <xf numFmtId="3" fontId="18" fillId="0" borderId="3" xfId="6" applyNumberFormat="1" applyFont="1" applyFill="1" applyBorder="1" applyAlignment="1">
      <alignment vertical="center" wrapText="1"/>
    </xf>
    <xf numFmtId="0" fontId="17" fillId="0" borderId="3" xfId="4" applyFont="1" applyFill="1" applyBorder="1" applyAlignment="1">
      <alignment horizontal="left" vertical="center" textRotation="90" wrapText="1"/>
    </xf>
    <xf numFmtId="0" fontId="12" fillId="0" borderId="3" xfId="4" applyFont="1" applyFill="1" applyBorder="1" applyAlignment="1">
      <alignment horizontal="left" vertical="center" textRotation="90" wrapText="1"/>
    </xf>
    <xf numFmtId="0" fontId="17" fillId="0" borderId="3" xfId="4" applyFont="1" applyFill="1" applyBorder="1" applyAlignment="1">
      <alignment horizontal="left" vertical="center" wrapText="1"/>
    </xf>
    <xf numFmtId="3" fontId="17" fillId="0" borderId="3" xfId="4" applyNumberFormat="1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/>
    </xf>
    <xf numFmtId="3" fontId="17" fillId="0" borderId="3" xfId="4" applyNumberFormat="1" applyFont="1" applyFill="1" applyBorder="1" applyAlignment="1">
      <alignment horizontal="center" vertical="center"/>
    </xf>
    <xf numFmtId="3" fontId="12" fillId="0" borderId="0" xfId="4" applyNumberFormat="1" applyFont="1" applyFill="1"/>
    <xf numFmtId="4" fontId="11" fillId="0" borderId="0" xfId="4" applyNumberFormat="1" applyFont="1" applyFill="1"/>
    <xf numFmtId="4" fontId="12" fillId="0" borderId="0" xfId="4" applyNumberFormat="1" applyFont="1" applyFill="1"/>
    <xf numFmtId="2" fontId="11" fillId="0" borderId="0" xfId="4" applyNumberFormat="1" applyFont="1" applyFill="1" applyBorder="1"/>
    <xf numFmtId="2" fontId="12" fillId="0" borderId="0" xfId="4" applyNumberFormat="1" applyFont="1" applyFill="1" applyBorder="1"/>
    <xf numFmtId="2" fontId="11" fillId="0" borderId="0" xfId="4" applyNumberFormat="1" applyFont="1" applyFill="1"/>
    <xf numFmtId="2" fontId="12" fillId="0" borderId="0" xfId="4" applyNumberFormat="1" applyFont="1" applyFill="1"/>
    <xf numFmtId="3" fontId="18" fillId="0" borderId="3" xfId="4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3" fontId="18" fillId="0" borderId="3" xfId="4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horizontal="center"/>
    </xf>
    <xf numFmtId="3" fontId="17" fillId="4" borderId="3" xfId="4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right" vertical="center"/>
    </xf>
    <xf numFmtId="3" fontId="11" fillId="0" borderId="0" xfId="4" applyNumberFormat="1" applyFont="1" applyFill="1" applyAlignment="1">
      <alignment horizontal="center" vertical="center" wrapText="1"/>
    </xf>
    <xf numFmtId="3" fontId="11" fillId="0" borderId="0" xfId="4" applyNumberFormat="1" applyFont="1" applyFill="1" applyAlignment="1">
      <alignment horizontal="right" vertical="center" wrapText="1"/>
    </xf>
    <xf numFmtId="0" fontId="12" fillId="0" borderId="0" xfId="4" applyFont="1" applyFill="1" applyAlignment="1">
      <alignment horizontal="right" vertical="center"/>
    </xf>
    <xf numFmtId="0" fontId="11" fillId="0" borderId="0" xfId="4" applyFont="1" applyFill="1" applyAlignment="1">
      <alignment horizontal="right"/>
    </xf>
    <xf numFmtId="0" fontId="12" fillId="0" borderId="0" xfId="4" applyFont="1" applyFill="1" applyAlignment="1">
      <alignment horizontal="right"/>
    </xf>
    <xf numFmtId="3" fontId="11" fillId="0" borderId="0" xfId="4" applyNumberFormat="1" applyFont="1" applyFill="1" applyAlignment="1">
      <alignment horizontal="left" vertical="center" wrapText="1"/>
    </xf>
    <xf numFmtId="0" fontId="11" fillId="0" borderId="0" xfId="4" applyFont="1" applyFill="1" applyAlignment="1">
      <alignment horizontal="center" vertical="center" wrapText="1"/>
    </xf>
    <xf numFmtId="0" fontId="17" fillId="2" borderId="3" xfId="4" applyFont="1" applyFill="1" applyBorder="1" applyAlignment="1">
      <alignment horizontal="center" vertical="center"/>
    </xf>
    <xf numFmtId="3" fontId="17" fillId="2" borderId="3" xfId="4" applyNumberFormat="1" applyFont="1" applyFill="1" applyBorder="1" applyAlignment="1">
      <alignment horizontal="center" vertical="center"/>
    </xf>
    <xf numFmtId="3" fontId="17" fillId="2" borderId="3" xfId="4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0" fillId="0" borderId="0" xfId="284" applyFont="1" applyFill="1" applyAlignment="1">
      <alignment horizontal="center"/>
    </xf>
    <xf numFmtId="0" fontId="74" fillId="0" borderId="0" xfId="506" applyFont="1" applyFill="1" applyBorder="1" applyAlignment="1">
      <alignment horizontal="center" vertical="center" wrapText="1"/>
    </xf>
    <xf numFmtId="0" fontId="10" fillId="0" borderId="0" xfId="284" applyFont="1" applyFill="1"/>
    <xf numFmtId="0" fontId="74" fillId="0" borderId="1" xfId="506" applyFont="1" applyFill="1" applyBorder="1" applyAlignment="1">
      <alignment horizontal="center" vertical="center" wrapText="1"/>
    </xf>
    <xf numFmtId="0" fontId="18" fillId="0" borderId="3" xfId="284" applyFont="1" applyFill="1" applyBorder="1" applyAlignment="1">
      <alignment horizontal="center" vertical="center" wrapText="1" shrinkToFit="1"/>
    </xf>
    <xf numFmtId="3" fontId="18" fillId="0" borderId="3" xfId="284" applyNumberFormat="1" applyFont="1" applyFill="1" applyBorder="1" applyAlignment="1">
      <alignment horizontal="center" vertical="center" wrapText="1"/>
    </xf>
    <xf numFmtId="0" fontId="18" fillId="0" borderId="3" xfId="284" applyFont="1" applyFill="1" applyBorder="1" applyAlignment="1">
      <alignment vertical="center" wrapText="1" shrinkToFit="1"/>
    </xf>
    <xf numFmtId="3" fontId="75" fillId="0" borderId="3" xfId="284" applyNumberFormat="1" applyFont="1" applyFill="1" applyBorder="1" applyAlignment="1">
      <alignment horizontal="center" vertical="center" wrapText="1" shrinkToFit="1"/>
    </xf>
    <xf numFmtId="0" fontId="18" fillId="0" borderId="3" xfId="284" applyFont="1" applyFill="1" applyBorder="1" applyAlignment="1">
      <alignment horizontal="left" vertical="center" wrapText="1"/>
    </xf>
    <xf numFmtId="0" fontId="76" fillId="0" borderId="3" xfId="284" applyFont="1" applyFill="1" applyBorder="1" applyAlignment="1">
      <alignment horizontal="center" vertical="center" wrapText="1"/>
    </xf>
    <xf numFmtId="3" fontId="76" fillId="0" borderId="3" xfId="284" applyNumberFormat="1" applyFont="1" applyFill="1" applyBorder="1" applyAlignment="1">
      <alignment horizontal="center" vertical="center" wrapText="1"/>
    </xf>
    <xf numFmtId="0" fontId="77" fillId="0" borderId="0" xfId="284" applyFont="1" applyFill="1" applyAlignment="1">
      <alignment horizontal="center"/>
    </xf>
    <xf numFmtId="0" fontId="18" fillId="0" borderId="3" xfId="506" applyFont="1" applyFill="1" applyBorder="1" applyAlignment="1">
      <alignment vertical="center"/>
    </xf>
    <xf numFmtId="3" fontId="17" fillId="0" borderId="3" xfId="284" applyNumberFormat="1" applyFont="1" applyFill="1" applyBorder="1"/>
    <xf numFmtId="0" fontId="78" fillId="0" borderId="0" xfId="284" applyFont="1" applyFill="1"/>
    <xf numFmtId="0" fontId="77" fillId="0" borderId="0" xfId="284" applyFont="1" applyFill="1"/>
    <xf numFmtId="0" fontId="75" fillId="0" borderId="0" xfId="284" applyFont="1" applyFill="1"/>
    <xf numFmtId="0" fontId="76" fillId="0" borderId="3" xfId="805" applyFont="1" applyFill="1" applyBorder="1" applyAlignment="1">
      <alignment horizontal="center" vertical="center" wrapText="1"/>
    </xf>
    <xf numFmtId="3" fontId="18" fillId="0" borderId="3" xfId="284" applyNumberFormat="1" applyFont="1" applyFill="1" applyBorder="1" applyAlignment="1">
      <alignment horizontal="center"/>
    </xf>
    <xf numFmtId="0" fontId="76" fillId="0" borderId="3" xfId="506" applyFont="1" applyFill="1" applyBorder="1" applyAlignment="1">
      <alignment horizontal="center"/>
    </xf>
    <xf numFmtId="3" fontId="76" fillId="0" borderId="3" xfId="284" applyNumberFormat="1" applyFont="1" applyFill="1" applyBorder="1" applyAlignment="1">
      <alignment horizontal="center"/>
    </xf>
    <xf numFmtId="0" fontId="76" fillId="0" borderId="3" xfId="506" applyFont="1" applyFill="1" applyBorder="1" applyAlignment="1">
      <alignment horizontal="center" vertical="center"/>
    </xf>
    <xf numFmtId="0" fontId="80" fillId="0" borderId="0" xfId="284" applyFont="1" applyFill="1"/>
    <xf numFmtId="0" fontId="81" fillId="0" borderId="0" xfId="284" applyFont="1" applyFill="1" applyAlignment="1">
      <alignment horizontal="center" vertical="center"/>
    </xf>
    <xf numFmtId="0" fontId="10" fillId="0" borderId="0" xfId="284" applyFont="1" applyFill="1" applyAlignment="1">
      <alignment horizontal="center" vertical="center"/>
    </xf>
    <xf numFmtId="0" fontId="78" fillId="0" borderId="0" xfId="284" applyFont="1" applyFill="1" applyAlignment="1">
      <alignment horizontal="center" vertical="center"/>
    </xf>
    <xf numFmtId="0" fontId="18" fillId="0" borderId="3" xfId="284" applyFont="1" applyFill="1" applyBorder="1" applyAlignment="1">
      <alignment horizontal="left" vertical="center" wrapText="1" shrinkToFit="1"/>
    </xf>
    <xf numFmtId="3" fontId="76" fillId="0" borderId="3" xfId="284" applyNumberFormat="1" applyFont="1" applyFill="1" applyBorder="1" applyAlignment="1">
      <alignment horizontal="center" vertical="center" wrapText="1" shrinkToFit="1"/>
    </xf>
    <xf numFmtId="0" fontId="17" fillId="0" borderId="3" xfId="284" applyFont="1" applyFill="1" applyBorder="1" applyAlignment="1">
      <alignment horizontal="right" vertical="center" wrapText="1" shrinkToFit="1"/>
    </xf>
    <xf numFmtId="0" fontId="18" fillId="0" borderId="3" xfId="506" applyFont="1" applyFill="1" applyBorder="1" applyAlignment="1">
      <alignment horizontal="left" vertical="center" wrapText="1"/>
    </xf>
    <xf numFmtId="3" fontId="18" fillId="0" borderId="3" xfId="284" applyNumberFormat="1" applyFont="1" applyFill="1" applyBorder="1" applyAlignment="1">
      <alignment horizontal="center" vertical="center"/>
    </xf>
    <xf numFmtId="3" fontId="18" fillId="0" borderId="2" xfId="284" applyNumberFormat="1" applyFont="1" applyFill="1" applyBorder="1" applyAlignment="1">
      <alignment horizontal="center" vertical="center"/>
    </xf>
    <xf numFmtId="0" fontId="9" fillId="0" borderId="0" xfId="284" applyFont="1" applyFill="1"/>
    <xf numFmtId="0" fontId="82" fillId="0" borderId="0" xfId="517" applyFont="1" applyFill="1"/>
    <xf numFmtId="0" fontId="18" fillId="0" borderId="0" xfId="284" applyFont="1" applyFill="1" applyBorder="1" applyAlignment="1">
      <alignment horizontal="center" vertical="center" wrapText="1" shrinkToFit="1"/>
    </xf>
    <xf numFmtId="3" fontId="18" fillId="0" borderId="0" xfId="284" applyNumberFormat="1" applyFont="1" applyFill="1" applyBorder="1" applyAlignment="1">
      <alignment horizontal="center" vertical="center" wrapText="1"/>
    </xf>
    <xf numFmtId="0" fontId="17" fillId="0" borderId="0" xfId="284" applyFont="1" applyFill="1" applyAlignment="1">
      <alignment horizontal="left" vertical="center" wrapText="1"/>
    </xf>
    <xf numFmtId="3" fontId="75" fillId="0" borderId="0" xfId="284" applyNumberFormat="1" applyFont="1" applyFill="1" applyBorder="1" applyAlignment="1">
      <alignment horizontal="right" vertical="center" wrapText="1" shrinkToFit="1"/>
    </xf>
    <xf numFmtId="0" fontId="17" fillId="0" borderId="0" xfId="284" applyFont="1" applyFill="1" applyBorder="1" applyAlignment="1">
      <alignment horizontal="left" vertical="center" wrapText="1"/>
    </xf>
    <xf numFmtId="0" fontId="18" fillId="0" borderId="0" xfId="284" applyFont="1" applyFill="1" applyAlignment="1">
      <alignment horizontal="left" vertical="center" wrapText="1"/>
    </xf>
    <xf numFmtId="0" fontId="83" fillId="0" borderId="0" xfId="517" applyFont="1" applyFill="1"/>
    <xf numFmtId="0" fontId="18" fillId="0" borderId="17" xfId="284" applyFont="1" applyFill="1" applyBorder="1" applyAlignment="1">
      <alignment horizontal="left" vertical="center" wrapText="1"/>
    </xf>
    <xf numFmtId="0" fontId="18" fillId="0" borderId="7" xfId="517" applyFont="1" applyFill="1" applyBorder="1"/>
    <xf numFmtId="3" fontId="82" fillId="0" borderId="0" xfId="517" applyNumberFormat="1" applyFont="1" applyFill="1"/>
    <xf numFmtId="0" fontId="84" fillId="0" borderId="0" xfId="517" applyFont="1" applyFill="1"/>
    <xf numFmtId="0" fontId="10" fillId="0" borderId="0" xfId="284"/>
    <xf numFmtId="0" fontId="18" fillId="0" borderId="2" xfId="284" applyFont="1" applyFill="1" applyBorder="1" applyAlignment="1">
      <alignment vertical="center" wrapText="1" shrinkToFit="1"/>
    </xf>
    <xf numFmtId="3" fontId="18" fillId="32" borderId="18" xfId="284" applyNumberFormat="1" applyFont="1" applyFill="1" applyBorder="1" applyAlignment="1">
      <alignment vertical="center" textRotation="90" wrapText="1" shrinkToFit="1"/>
    </xf>
    <xf numFmtId="3" fontId="75" fillId="32" borderId="4" xfId="284" applyNumberFormat="1" applyFont="1" applyFill="1" applyBorder="1" applyAlignment="1">
      <alignment vertical="center" textRotation="90" wrapText="1" shrinkToFit="1"/>
    </xf>
    <xf numFmtId="3" fontId="75" fillId="32" borderId="3" xfId="284" applyNumberFormat="1" applyFont="1" applyFill="1" applyBorder="1" applyAlignment="1">
      <alignment vertical="center" textRotation="90" wrapText="1" shrinkToFit="1"/>
    </xf>
    <xf numFmtId="3" fontId="18" fillId="0" borderId="3" xfId="284" applyNumberFormat="1" applyFont="1" applyFill="1" applyBorder="1" applyAlignment="1">
      <alignment vertical="center" textRotation="90" wrapText="1" shrinkToFit="1"/>
    </xf>
    <xf numFmtId="3" fontId="18" fillId="0" borderId="4" xfId="284" applyNumberFormat="1" applyFont="1" applyFill="1" applyBorder="1" applyAlignment="1">
      <alignment vertical="center" textRotation="90" wrapText="1" shrinkToFit="1"/>
    </xf>
    <xf numFmtId="3" fontId="18" fillId="33" borderId="4" xfId="284" applyNumberFormat="1" applyFont="1" applyFill="1" applyBorder="1" applyAlignment="1">
      <alignment vertical="center" textRotation="90" wrapText="1" shrinkToFit="1"/>
    </xf>
    <xf numFmtId="3" fontId="75" fillId="33" borderId="4" xfId="284" applyNumberFormat="1" applyFont="1" applyFill="1" applyBorder="1" applyAlignment="1">
      <alignment vertical="center" textRotation="90" wrapText="1" shrinkToFit="1"/>
    </xf>
    <xf numFmtId="3" fontId="75" fillId="0" borderId="19" xfId="284" applyNumberFormat="1" applyFont="1" applyFill="1" applyBorder="1" applyAlignment="1">
      <alignment horizontal="center" vertical="center" wrapText="1" shrinkToFit="1"/>
    </xf>
    <xf numFmtId="0" fontId="18" fillId="0" borderId="2" xfId="284" applyFont="1" applyFill="1" applyBorder="1" applyAlignment="1">
      <alignment horizontal="left" vertical="center" wrapText="1"/>
    </xf>
    <xf numFmtId="3" fontId="18" fillId="0" borderId="20" xfId="284" applyNumberFormat="1" applyFont="1" applyFill="1" applyBorder="1" applyAlignment="1">
      <alignment horizontal="center" vertical="center" wrapText="1"/>
    </xf>
    <xf numFmtId="3" fontId="18" fillId="0" borderId="21" xfId="284" applyNumberFormat="1" applyFont="1" applyFill="1" applyBorder="1" applyAlignment="1">
      <alignment horizontal="center" vertical="center" wrapText="1"/>
    </xf>
    <xf numFmtId="3" fontId="18" fillId="0" borderId="19" xfId="284" applyNumberFormat="1" applyFont="1" applyFill="1" applyBorder="1" applyAlignment="1">
      <alignment horizontal="center" vertical="center" wrapText="1"/>
    </xf>
    <xf numFmtId="0" fontId="85" fillId="0" borderId="0" xfId="284" applyFont="1" applyFill="1"/>
    <xf numFmtId="0" fontId="76" fillId="0" borderId="2" xfId="506" applyFont="1" applyFill="1" applyBorder="1" applyAlignment="1">
      <alignment vertical="center" wrapText="1"/>
    </xf>
    <xf numFmtId="3" fontId="76" fillId="0" borderId="20" xfId="284" applyNumberFormat="1" applyFont="1" applyFill="1" applyBorder="1" applyAlignment="1">
      <alignment horizontal="center"/>
    </xf>
    <xf numFmtId="3" fontId="76" fillId="0" borderId="21" xfId="284" applyNumberFormat="1" applyFont="1" applyFill="1" applyBorder="1" applyAlignment="1">
      <alignment horizontal="center"/>
    </xf>
    <xf numFmtId="3" fontId="76" fillId="0" borderId="19" xfId="284" applyNumberFormat="1" applyFont="1" applyFill="1" applyBorder="1" applyAlignment="1">
      <alignment horizontal="center"/>
    </xf>
    <xf numFmtId="3" fontId="86" fillId="0" borderId="0" xfId="284" applyNumberFormat="1" applyFont="1" applyFill="1" applyAlignment="1">
      <alignment horizontal="center"/>
    </xf>
    <xf numFmtId="0" fontId="18" fillId="0" borderId="2" xfId="506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horizontal="right" wrapText="1"/>
    </xf>
    <xf numFmtId="3" fontId="18" fillId="0" borderId="19" xfId="284" applyNumberFormat="1" applyFont="1" applyFill="1" applyBorder="1" applyAlignment="1">
      <alignment horizontal="right" wrapText="1" shrinkToFit="1"/>
    </xf>
    <xf numFmtId="3" fontId="87" fillId="0" borderId="0" xfId="284" applyNumberFormat="1" applyFont="1" applyFill="1"/>
    <xf numFmtId="3" fontId="88" fillId="0" borderId="0" xfId="284" applyNumberFormat="1" applyFont="1" applyFill="1"/>
    <xf numFmtId="4" fontId="89" fillId="0" borderId="0" xfId="284" applyNumberFormat="1" applyFont="1" applyFill="1"/>
    <xf numFmtId="3" fontId="76" fillId="0" borderId="20" xfId="284" applyNumberFormat="1" applyFont="1" applyFill="1" applyBorder="1" applyAlignment="1">
      <alignment horizontal="center" vertical="center" wrapText="1"/>
    </xf>
    <xf numFmtId="3" fontId="76" fillId="0" borderId="21" xfId="284" applyNumberFormat="1" applyFont="1" applyFill="1" applyBorder="1" applyAlignment="1">
      <alignment horizontal="center" vertical="center" wrapText="1"/>
    </xf>
    <xf numFmtId="3" fontId="76" fillId="0" borderId="19" xfId="284" applyNumberFormat="1" applyFont="1" applyFill="1" applyBorder="1" applyAlignment="1">
      <alignment horizontal="center" vertical="center" wrapText="1"/>
    </xf>
    <xf numFmtId="3" fontId="90" fillId="0" borderId="0" xfId="284" applyNumberFormat="1" applyFont="1" applyFill="1" applyAlignment="1">
      <alignment horizontal="center"/>
    </xf>
    <xf numFmtId="3" fontId="17" fillId="0" borderId="3" xfId="0" applyNumberFormat="1" applyFont="1" applyFill="1" applyBorder="1" applyAlignment="1">
      <alignment horizontal="right" vertical="center" wrapText="1"/>
    </xf>
    <xf numFmtId="3" fontId="91" fillId="0" borderId="0" xfId="284" applyNumberFormat="1" applyFont="1" applyFill="1"/>
    <xf numFmtId="3" fontId="92" fillId="0" borderId="0" xfId="284" applyNumberFormat="1" applyFont="1" applyFill="1"/>
    <xf numFmtId="4" fontId="85" fillId="0" borderId="0" xfId="284" applyNumberFormat="1" applyFont="1" applyFill="1"/>
    <xf numFmtId="4" fontId="93" fillId="0" borderId="0" xfId="284" applyNumberFormat="1" applyFont="1" applyFill="1" applyAlignment="1">
      <alignment horizontal="center"/>
    </xf>
    <xf numFmtId="4" fontId="78" fillId="0" borderId="0" xfId="284" applyNumberFormat="1" applyFont="1" applyFill="1"/>
    <xf numFmtId="2" fontId="85" fillId="0" borderId="0" xfId="284" applyNumberFormat="1" applyFont="1" applyFill="1" applyBorder="1"/>
    <xf numFmtId="0" fontId="75" fillId="0" borderId="0" xfId="284" applyFont="1" applyFill="1" applyAlignment="1">
      <alignment horizontal="center"/>
    </xf>
    <xf numFmtId="0" fontId="93" fillId="0" borderId="0" xfId="284" applyFont="1" applyFill="1" applyAlignment="1">
      <alignment horizontal="center"/>
    </xf>
    <xf numFmtId="3" fontId="17" fillId="0" borderId="3" xfId="0" applyNumberFormat="1" applyFont="1" applyFill="1" applyBorder="1"/>
    <xf numFmtId="3" fontId="17" fillId="0" borderId="3" xfId="0" applyNumberFormat="1" applyFont="1" applyFill="1" applyBorder="1" applyAlignment="1">
      <alignment horizontal="right"/>
    </xf>
    <xf numFmtId="3" fontId="75" fillId="0" borderId="3" xfId="0" applyNumberFormat="1" applyFont="1" applyFill="1" applyBorder="1" applyAlignment="1">
      <alignment horizontal="right"/>
    </xf>
    <xf numFmtId="2" fontId="85" fillId="0" borderId="0" xfId="284" applyNumberFormat="1" applyFont="1" applyFill="1"/>
    <xf numFmtId="0" fontId="94" fillId="0" borderId="0" xfId="284" applyFont="1" applyFill="1"/>
    <xf numFmtId="0" fontId="90" fillId="0" borderId="0" xfId="284" applyFont="1" applyFill="1" applyAlignment="1">
      <alignment horizontal="center"/>
    </xf>
    <xf numFmtId="0" fontId="95" fillId="0" borderId="0" xfId="284" applyFont="1" applyFill="1" applyAlignment="1">
      <alignment horizontal="center"/>
    </xf>
    <xf numFmtId="0" fontId="96" fillId="0" borderId="0" xfId="284" applyFont="1" applyFill="1"/>
    <xf numFmtId="0" fontId="97" fillId="0" borderId="0" xfId="284" applyFont="1" applyFill="1"/>
    <xf numFmtId="3" fontId="75" fillId="0" borderId="3" xfId="0" applyNumberFormat="1" applyFont="1" applyFill="1" applyBorder="1"/>
    <xf numFmtId="3" fontId="9" fillId="0" borderId="3" xfId="0" applyNumberFormat="1" applyFont="1" applyFill="1" applyBorder="1"/>
    <xf numFmtId="0" fontId="90" fillId="0" borderId="0" xfId="284" applyFont="1" applyFill="1"/>
    <xf numFmtId="0" fontId="95" fillId="0" borderId="0" xfId="284" applyFont="1" applyFill="1"/>
    <xf numFmtId="3" fontId="76" fillId="0" borderId="20" xfId="284" applyNumberFormat="1" applyFont="1" applyFill="1" applyBorder="1" applyAlignment="1">
      <alignment horizontal="center" vertical="center"/>
    </xf>
    <xf numFmtId="3" fontId="76" fillId="0" borderId="3" xfId="284" applyNumberFormat="1" applyFont="1" applyFill="1" applyBorder="1" applyAlignment="1">
      <alignment horizontal="center" vertical="center"/>
    </xf>
    <xf numFmtId="3" fontId="76" fillId="0" borderId="21" xfId="284" applyNumberFormat="1" applyFont="1" applyFill="1" applyBorder="1" applyAlignment="1">
      <alignment horizontal="center" vertical="center"/>
    </xf>
    <xf numFmtId="3" fontId="17" fillId="0" borderId="20" xfId="284" applyNumberFormat="1" applyFont="1" applyFill="1" applyBorder="1" applyAlignment="1">
      <alignment horizontal="right" vertical="center" wrapText="1" shrinkToFit="1"/>
    </xf>
    <xf numFmtId="3" fontId="17" fillId="0" borderId="3" xfId="284" applyNumberFormat="1" applyFont="1" applyFill="1" applyBorder="1" applyAlignment="1">
      <alignment horizontal="right" vertical="center" wrapText="1" shrinkToFit="1"/>
    </xf>
    <xf numFmtId="3" fontId="17" fillId="0" borderId="21" xfId="284" applyNumberFormat="1" applyFont="1" applyFill="1" applyBorder="1" applyAlignment="1">
      <alignment horizontal="right" vertical="center" wrapText="1" shrinkToFit="1"/>
    </xf>
    <xf numFmtId="0" fontId="85" fillId="0" borderId="7" xfId="284" applyFont="1" applyFill="1" applyBorder="1"/>
    <xf numFmtId="3" fontId="17" fillId="0" borderId="3" xfId="0" applyNumberFormat="1" applyFont="1" applyFill="1" applyBorder="1" applyAlignment="1">
      <alignment horizontal="right" vertical="center"/>
    </xf>
    <xf numFmtId="0" fontId="98" fillId="0" borderId="0" xfId="284" applyFont="1" applyFill="1" applyAlignment="1">
      <alignment horizontal="center"/>
    </xf>
    <xf numFmtId="3" fontId="76" fillId="0" borderId="19" xfId="284" applyNumberFormat="1" applyFont="1" applyFill="1" applyBorder="1" applyAlignment="1">
      <alignment horizontal="center" vertical="center"/>
    </xf>
    <xf numFmtId="3" fontId="76" fillId="0" borderId="3" xfId="0" applyNumberFormat="1" applyFont="1" applyFill="1" applyBorder="1" applyAlignment="1">
      <alignment horizontal="center" wrapText="1"/>
    </xf>
    <xf numFmtId="0" fontId="75" fillId="0" borderId="0" xfId="284" applyFont="1" applyFill="1" applyAlignment="1">
      <alignment vertical="center"/>
    </xf>
    <xf numFmtId="3" fontId="99" fillId="0" borderId="3" xfId="0" applyNumberFormat="1" applyFont="1" applyFill="1" applyBorder="1" applyAlignment="1">
      <alignment horizontal="right" vertical="center"/>
    </xf>
    <xf numFmtId="3" fontId="18" fillId="0" borderId="20" xfId="284" applyNumberFormat="1" applyFont="1" applyFill="1" applyBorder="1" applyAlignment="1">
      <alignment horizontal="center" vertical="center"/>
    </xf>
    <xf numFmtId="3" fontId="18" fillId="0" borderId="19" xfId="284" applyNumberFormat="1" applyFont="1" applyFill="1" applyBorder="1" applyAlignment="1">
      <alignment horizontal="center" vertical="center"/>
    </xf>
    <xf numFmtId="0" fontId="76" fillId="0" borderId="22" xfId="506" applyFont="1" applyFill="1" applyBorder="1" applyAlignment="1">
      <alignment horizontal="right" vertical="center" wrapText="1"/>
    </xf>
    <xf numFmtId="3" fontId="76" fillId="0" borderId="23" xfId="284" applyNumberFormat="1" applyFont="1" applyFill="1" applyBorder="1" applyAlignment="1">
      <alignment horizontal="center" vertical="center" wrapText="1" shrinkToFit="1"/>
    </xf>
    <xf numFmtId="3" fontId="76" fillId="0" borderId="24" xfId="284" applyNumberFormat="1" applyFont="1" applyFill="1" applyBorder="1" applyAlignment="1">
      <alignment horizontal="center" vertical="center" wrapText="1" shrinkToFit="1"/>
    </xf>
    <xf numFmtId="3" fontId="76" fillId="0" borderId="19" xfId="284" applyNumberFormat="1" applyFont="1" applyFill="1" applyBorder="1" applyAlignment="1">
      <alignment horizontal="center" vertical="center" wrapText="1" shrinkToFit="1"/>
    </xf>
    <xf numFmtId="0" fontId="18" fillId="0" borderId="25" xfId="506" applyFont="1" applyFill="1" applyBorder="1" applyAlignment="1">
      <alignment horizontal="right" vertical="center" wrapText="1"/>
    </xf>
    <xf numFmtId="0" fontId="76" fillId="0" borderId="25" xfId="506" applyFont="1" applyFill="1" applyBorder="1" applyAlignment="1">
      <alignment horizontal="right" vertical="center" wrapText="1"/>
    </xf>
    <xf numFmtId="0" fontId="82" fillId="0" borderId="0" xfId="0" applyFont="1" applyFill="1"/>
    <xf numFmtId="0" fontId="83" fillId="0" borderId="0" xfId="0" applyFont="1" applyFill="1"/>
    <xf numFmtId="0" fontId="84" fillId="0" borderId="0" xfId="0" applyFont="1" applyFill="1"/>
    <xf numFmtId="3" fontId="83" fillId="0" borderId="0" xfId="0" applyNumberFormat="1" applyFont="1" applyFill="1"/>
    <xf numFmtId="0" fontId="10" fillId="0" borderId="0" xfId="4" applyFont="1" applyFill="1" applyAlignment="1">
      <alignment horizontal="center"/>
    </xf>
    <xf numFmtId="0" fontId="10" fillId="0" borderId="0" xfId="4"/>
    <xf numFmtId="0" fontId="10" fillId="0" borderId="3" xfId="4" applyFont="1" applyFill="1" applyBorder="1" applyAlignment="1">
      <alignment horizontal="center"/>
    </xf>
    <xf numFmtId="0" fontId="18" fillId="0" borderId="3" xfId="4" applyFont="1" applyFill="1" applyBorder="1" applyAlignment="1">
      <alignment vertical="center" wrapText="1" shrinkToFit="1"/>
    </xf>
    <xf numFmtId="3" fontId="18" fillId="0" borderId="3" xfId="4" applyNumberFormat="1" applyFont="1" applyFill="1" applyBorder="1" applyAlignment="1">
      <alignment vertical="center" textRotation="90" wrapText="1" shrinkToFit="1"/>
    </xf>
    <xf numFmtId="3" fontId="18" fillId="0" borderId="3" xfId="4" applyNumberFormat="1" applyFont="1" applyFill="1" applyBorder="1" applyAlignment="1">
      <alignment horizontal="center" vertical="center" textRotation="90" wrapText="1" shrinkToFit="1"/>
    </xf>
    <xf numFmtId="3" fontId="75" fillId="0" borderId="3" xfId="4" applyNumberFormat="1" applyFont="1" applyFill="1" applyBorder="1" applyAlignment="1">
      <alignment horizontal="center" vertical="center" textRotation="90" wrapText="1" shrinkToFit="1"/>
    </xf>
    <xf numFmtId="3" fontId="75" fillId="0" borderId="3" xfId="4" applyNumberFormat="1" applyFont="1" applyFill="1" applyBorder="1" applyAlignment="1">
      <alignment horizontal="center" vertical="center" wrapText="1" shrinkToFit="1"/>
    </xf>
    <xf numFmtId="0" fontId="18" fillId="0" borderId="3" xfId="4" applyFont="1" applyFill="1" applyBorder="1" applyAlignment="1">
      <alignment horizontal="left" vertical="center" wrapText="1"/>
    </xf>
    <xf numFmtId="0" fontId="85" fillId="34" borderId="0" xfId="4" applyFont="1" applyFill="1"/>
    <xf numFmtId="0" fontId="18" fillId="0" borderId="3" xfId="506" applyFont="1" applyFill="1" applyBorder="1" applyAlignment="1">
      <alignment vertical="center" wrapText="1"/>
    </xf>
    <xf numFmtId="3" fontId="17" fillId="0" borderId="3" xfId="4" applyNumberFormat="1" applyFont="1" applyFill="1" applyBorder="1" applyAlignment="1">
      <alignment horizontal="right" wrapText="1" shrinkToFit="1"/>
    </xf>
    <xf numFmtId="3" fontId="17" fillId="0" borderId="3" xfId="4" applyNumberFormat="1" applyFont="1" applyFill="1" applyBorder="1" applyAlignment="1">
      <alignment horizontal="center" vertical="center" wrapText="1" shrinkToFit="1"/>
    </xf>
    <xf numFmtId="3" fontId="87" fillId="0" borderId="0" xfId="4" applyNumberFormat="1" applyFont="1" applyFill="1"/>
    <xf numFmtId="3" fontId="88" fillId="0" borderId="0" xfId="4" applyNumberFormat="1" applyFont="1" applyFill="1"/>
    <xf numFmtId="4" fontId="89" fillId="34" borderId="0" xfId="4" applyNumberFormat="1" applyFont="1" applyFill="1"/>
    <xf numFmtId="3" fontId="17" fillId="0" borderId="3" xfId="4" applyNumberFormat="1" applyFont="1" applyFill="1" applyBorder="1" applyAlignment="1">
      <alignment horizontal="right" vertical="center" wrapText="1" shrinkToFit="1"/>
    </xf>
    <xf numFmtId="3" fontId="18" fillId="0" borderId="3" xfId="4" applyNumberFormat="1" applyFont="1" applyFill="1" applyBorder="1" applyAlignment="1">
      <alignment horizontal="center" vertical="center" wrapText="1" shrinkToFit="1"/>
    </xf>
    <xf numFmtId="3" fontId="91" fillId="0" borderId="0" xfId="4" applyNumberFormat="1" applyFont="1" applyFill="1"/>
    <xf numFmtId="3" fontId="92" fillId="0" borderId="0" xfId="4" applyNumberFormat="1" applyFont="1" applyFill="1"/>
    <xf numFmtId="4" fontId="85" fillId="34" borderId="0" xfId="4" applyNumberFormat="1" applyFont="1" applyFill="1"/>
    <xf numFmtId="4" fontId="78" fillId="0" borderId="0" xfId="4" applyNumberFormat="1" applyFont="1" applyFill="1"/>
    <xf numFmtId="2" fontId="85" fillId="34" borderId="0" xfId="4" applyNumberFormat="1" applyFont="1" applyFill="1" applyBorder="1"/>
    <xf numFmtId="0" fontId="10" fillId="4" borderId="3" xfId="4" applyFont="1" applyFill="1" applyBorder="1" applyAlignment="1">
      <alignment horizontal="center"/>
    </xf>
    <xf numFmtId="0" fontId="18" fillId="4" borderId="3" xfId="506" applyFont="1" applyFill="1" applyBorder="1" applyAlignment="1">
      <alignment vertical="center" wrapText="1"/>
    </xf>
    <xf numFmtId="3" fontId="17" fillId="4" borderId="3" xfId="4" applyNumberFormat="1" applyFont="1" applyFill="1" applyBorder="1" applyAlignment="1">
      <alignment horizontal="right" vertical="center" wrapText="1" shrinkToFit="1"/>
    </xf>
    <xf numFmtId="3" fontId="17" fillId="4" borderId="3" xfId="4" applyNumberFormat="1" applyFont="1" applyFill="1" applyBorder="1" applyAlignment="1">
      <alignment horizontal="center" vertical="center" wrapText="1" shrinkToFit="1"/>
    </xf>
    <xf numFmtId="3" fontId="18" fillId="4" borderId="3" xfId="4" applyNumberFormat="1" applyFont="1" applyFill="1" applyBorder="1" applyAlignment="1">
      <alignment horizontal="center" vertical="center" wrapText="1" shrinkToFit="1"/>
    </xf>
    <xf numFmtId="0" fontId="75" fillId="4" borderId="0" xfId="4" applyFont="1" applyFill="1" applyAlignment="1">
      <alignment horizontal="center"/>
    </xf>
    <xf numFmtId="0" fontId="78" fillId="0" borderId="0" xfId="4" applyFont="1" applyFill="1"/>
    <xf numFmtId="3" fontId="17" fillId="0" borderId="3" xfId="4" applyNumberFormat="1" applyFont="1" applyFill="1" applyBorder="1"/>
    <xf numFmtId="3" fontId="17" fillId="0" borderId="3" xfId="4" applyNumberFormat="1" applyFont="1" applyFill="1" applyBorder="1" applyAlignment="1">
      <alignment horizontal="right"/>
    </xf>
    <xf numFmtId="3" fontId="9" fillId="0" borderId="3" xfId="4" applyNumberFormat="1" applyFont="1" applyFill="1" applyBorder="1" applyAlignment="1">
      <alignment horizontal="right"/>
    </xf>
    <xf numFmtId="3" fontId="75" fillId="0" borderId="3" xfId="4" applyNumberFormat="1" applyFont="1" applyFill="1" applyBorder="1" applyAlignment="1">
      <alignment horizontal="center" vertical="center"/>
    </xf>
    <xf numFmtId="0" fontId="75" fillId="0" borderId="0" xfId="4" applyFont="1" applyFill="1" applyAlignment="1">
      <alignment horizontal="center"/>
    </xf>
    <xf numFmtId="3" fontId="17" fillId="0" borderId="3" xfId="4" applyNumberFormat="1" applyFont="1" applyFill="1" applyBorder="1" applyAlignment="1">
      <alignment horizontal="right" vertical="center" wrapText="1"/>
    </xf>
    <xf numFmtId="2" fontId="85" fillId="34" borderId="0" xfId="4" applyNumberFormat="1" applyFont="1" applyFill="1"/>
    <xf numFmtId="0" fontId="94" fillId="34" borderId="0" xfId="4" applyFont="1" applyFill="1"/>
    <xf numFmtId="0" fontId="95" fillId="4" borderId="0" xfId="4" applyFont="1" applyFill="1" applyAlignment="1">
      <alignment horizontal="center"/>
    </xf>
    <xf numFmtId="0" fontId="95" fillId="0" borderId="0" xfId="4" applyFont="1" applyFill="1" applyAlignment="1">
      <alignment horizontal="center"/>
    </xf>
    <xf numFmtId="0" fontId="97" fillId="0" borderId="0" xfId="4" applyFont="1" applyFill="1"/>
    <xf numFmtId="3" fontId="9" fillId="0" borderId="3" xfId="4" applyNumberFormat="1" applyFont="1" applyFill="1" applyBorder="1"/>
    <xf numFmtId="3" fontId="9" fillId="0" borderId="3" xfId="4" applyNumberFormat="1" applyFont="1" applyFill="1" applyBorder="1" applyAlignment="1">
      <alignment horizontal="center" vertical="center"/>
    </xf>
    <xf numFmtId="0" fontId="75" fillId="0" borderId="0" xfId="4" applyFont="1" applyFill="1"/>
    <xf numFmtId="3" fontId="75" fillId="0" borderId="3" xfId="4" applyNumberFormat="1" applyFont="1" applyFill="1" applyBorder="1"/>
    <xf numFmtId="0" fontId="95" fillId="0" borderId="0" xfId="4" applyFont="1" applyFill="1"/>
    <xf numFmtId="3" fontId="17" fillId="4" borderId="3" xfId="4" applyNumberFormat="1" applyFont="1" applyFill="1" applyBorder="1"/>
    <xf numFmtId="0" fontId="78" fillId="4" borderId="0" xfId="4" applyFont="1" applyFill="1"/>
    <xf numFmtId="0" fontId="85" fillId="34" borderId="7" xfId="4" applyFont="1" applyFill="1" applyBorder="1"/>
    <xf numFmtId="3" fontId="17" fillId="0" borderId="3" xfId="4" applyNumberFormat="1" applyFont="1" applyFill="1" applyBorder="1" applyAlignment="1">
      <alignment horizontal="right" vertical="center"/>
    </xf>
    <xf numFmtId="0" fontId="10" fillId="34" borderId="0" xfId="4" applyFont="1" applyFill="1"/>
    <xf numFmtId="0" fontId="78" fillId="0" borderId="0" xfId="4" applyFont="1"/>
    <xf numFmtId="0" fontId="98" fillId="34" borderId="0" xfId="4" applyFont="1" applyFill="1" applyAlignment="1">
      <alignment horizontal="center"/>
    </xf>
    <xf numFmtId="3" fontId="17" fillId="4" borderId="3" xfId="4" applyNumberFormat="1" applyFont="1" applyFill="1" applyBorder="1" applyAlignment="1">
      <alignment horizontal="right" vertical="center"/>
    </xf>
    <xf numFmtId="0" fontId="95" fillId="4" borderId="0" xfId="4" applyFont="1" applyFill="1"/>
    <xf numFmtId="3" fontId="17" fillId="4" borderId="3" xfId="4" applyNumberFormat="1" applyFont="1" applyFill="1" applyBorder="1" applyAlignment="1">
      <alignment horizontal="right" vertical="center" wrapText="1"/>
    </xf>
    <xf numFmtId="3" fontId="17" fillId="4" borderId="3" xfId="4" applyNumberFormat="1" applyFont="1" applyFill="1" applyBorder="1" applyAlignment="1">
      <alignment horizontal="center" vertical="center" wrapText="1"/>
    </xf>
    <xf numFmtId="0" fontId="100" fillId="34" borderId="0" xfId="4" applyFont="1" applyFill="1"/>
    <xf numFmtId="0" fontId="101" fillId="0" borderId="0" xfId="4" applyFont="1" applyFill="1"/>
    <xf numFmtId="0" fontId="10" fillId="0" borderId="3" xfId="4" applyFont="1" applyFill="1" applyBorder="1" applyAlignment="1">
      <alignment horizontal="center" vertical="center"/>
    </xf>
    <xf numFmtId="0" fontId="97" fillId="0" borderId="0" xfId="4" applyFont="1" applyFill="1" applyAlignment="1">
      <alignment horizontal="center" vertical="center"/>
    </xf>
    <xf numFmtId="0" fontId="18" fillId="0" borderId="3" xfId="4" applyFont="1" applyFill="1" applyBorder="1" applyAlignment="1">
      <alignment horizontal="left" vertical="center" wrapText="1" shrinkToFit="1"/>
    </xf>
    <xf numFmtId="0" fontId="81" fillId="34" borderId="0" xfId="4" applyFont="1" applyFill="1" applyAlignment="1">
      <alignment horizontal="center" vertical="center"/>
    </xf>
    <xf numFmtId="3" fontId="12" fillId="0" borderId="3" xfId="4" applyNumberFormat="1" applyFont="1" applyFill="1" applyBorder="1" applyAlignment="1">
      <alignment horizontal="right" vertical="center" wrapText="1" shrinkToFit="1"/>
    </xf>
    <xf numFmtId="0" fontId="10" fillId="35" borderId="3" xfId="4" applyFont="1" applyFill="1" applyBorder="1" applyAlignment="1">
      <alignment horizontal="center"/>
    </xf>
    <xf numFmtId="0" fontId="18" fillId="35" borderId="3" xfId="4" applyFont="1" applyFill="1" applyBorder="1" applyAlignment="1">
      <alignment horizontal="left" vertical="center" wrapText="1" shrinkToFit="1"/>
    </xf>
    <xf numFmtId="3" fontId="18" fillId="35" borderId="3" xfId="4" applyNumberFormat="1" applyFont="1" applyFill="1" applyBorder="1" applyAlignment="1">
      <alignment horizontal="center" vertical="center" wrapText="1"/>
    </xf>
    <xf numFmtId="0" fontId="78" fillId="35" borderId="0" xfId="4" applyFont="1" applyFill="1"/>
    <xf numFmtId="0" fontId="10" fillId="36" borderId="3" xfId="4" applyFont="1" applyFill="1" applyBorder="1" applyAlignment="1">
      <alignment horizontal="center" vertical="center"/>
    </xf>
    <xf numFmtId="0" fontId="18" fillId="36" borderId="3" xfId="4" applyFont="1" applyFill="1" applyBorder="1" applyAlignment="1">
      <alignment horizontal="right" vertical="center" wrapText="1"/>
    </xf>
    <xf numFmtId="0" fontId="94" fillId="36" borderId="0" xfId="4" applyFont="1" applyFill="1" applyAlignment="1">
      <alignment horizontal="center" vertical="center"/>
    </xf>
    <xf numFmtId="0" fontId="76" fillId="0" borderId="3" xfId="506" applyFont="1" applyFill="1" applyBorder="1" applyAlignment="1">
      <alignment horizontal="right" vertical="center" wrapText="1"/>
    </xf>
    <xf numFmtId="3" fontId="76" fillId="0" borderId="3" xfId="4" applyNumberFormat="1" applyFont="1" applyFill="1" applyBorder="1" applyAlignment="1">
      <alignment horizontal="center" vertical="center" wrapText="1" shrinkToFit="1"/>
    </xf>
    <xf numFmtId="0" fontId="77" fillId="37" borderId="0" xfId="4" applyFont="1" applyFill="1" applyAlignment="1">
      <alignment horizontal="center" vertical="center"/>
    </xf>
    <xf numFmtId="0" fontId="18" fillId="0" borderId="3" xfId="506" applyFont="1" applyFill="1" applyBorder="1" applyAlignment="1">
      <alignment horizontal="right" vertical="center" wrapText="1"/>
    </xf>
    <xf numFmtId="0" fontId="78" fillId="0" borderId="0" xfId="4" applyFont="1" applyFill="1" applyAlignment="1">
      <alignment horizontal="center" vertical="center"/>
    </xf>
    <xf numFmtId="0" fontId="102" fillId="0" borderId="0" xfId="0" applyFont="1" applyFill="1" applyAlignment="1">
      <alignment horizontal="right" vertical="center"/>
    </xf>
    <xf numFmtId="0" fontId="83" fillId="0" borderId="0" xfId="0" applyFont="1" applyFill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3" fontId="76" fillId="0" borderId="0" xfId="4" applyNumberFormat="1" applyFont="1" applyFill="1" applyBorder="1" applyAlignment="1">
      <alignment horizontal="center" vertical="center" wrapText="1" shrinkToFit="1"/>
    </xf>
    <xf numFmtId="3" fontId="17" fillId="0" borderId="0" xfId="4" applyNumberFormat="1" applyFont="1" applyFill="1" applyBorder="1" applyAlignment="1">
      <alignment horizontal="center" vertical="center" wrapText="1" shrinkToFit="1"/>
    </xf>
    <xf numFmtId="3" fontId="18" fillId="0" borderId="0" xfId="4" applyNumberFormat="1" applyFont="1" applyFill="1" applyBorder="1" applyAlignment="1">
      <alignment horizontal="center" vertical="center" wrapText="1" shrinkToFit="1"/>
    </xf>
  </cellXfs>
  <cellStyles count="806">
    <cellStyle name="_PERSONAL" xfId="7"/>
    <cellStyle name="_PERSONAL_PERSONAL" xfId="8"/>
    <cellStyle name="_PERSONAL_PERSONAL_1" xfId="9"/>
    <cellStyle name="_PERSONAL_PERSONAL_2" xfId="10"/>
    <cellStyle name="_PERSONAL_PERSONAL_3" xfId="11"/>
    <cellStyle name="_PLDT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Акцент1 2" xfId="19"/>
    <cellStyle name="20% - Акцент2 2" xfId="20"/>
    <cellStyle name="20% - Акцент3 2" xfId="21"/>
    <cellStyle name="20% - Акцент4 2" xfId="22"/>
    <cellStyle name="20% - Акцент5 2" xfId="23"/>
    <cellStyle name="20% - Акцент6 2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Акцент1 2" xfId="31"/>
    <cellStyle name="40% - Акцент2 2" xfId="32"/>
    <cellStyle name="40% - Акцент3 2" xfId="33"/>
    <cellStyle name="40% - Акцент4 2" xfId="34"/>
    <cellStyle name="40% - Акцент5 2" xfId="35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 2" xfId="43"/>
    <cellStyle name="60% - Акцент2 2" xfId="44"/>
    <cellStyle name="60% - Акцент3 2" xfId="45"/>
    <cellStyle name="60% - Акцент4 2" xfId="46"/>
    <cellStyle name="60% - Акцент5 2" xfId="47"/>
    <cellStyle name="60% - Акцент6 2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Bad" xfId="55"/>
    <cellStyle name="Calc Currency (0)" xfId="56"/>
    <cellStyle name="Calc Currency (2)" xfId="57"/>
    <cellStyle name="Calc Percent (0)" xfId="58"/>
    <cellStyle name="Calc Percent (1)" xfId="59"/>
    <cellStyle name="Calc Percent (2)" xfId="60"/>
    <cellStyle name="Calc Units (0)" xfId="61"/>
    <cellStyle name="Calc Units (1)" xfId="62"/>
    <cellStyle name="Calc Units (2)" xfId="63"/>
    <cellStyle name="Calculation" xfId="64"/>
    <cellStyle name="Check Cell" xfId="65"/>
    <cellStyle name="Comma [0]_#6 Temps &amp; Contractors" xfId="66"/>
    <cellStyle name="Comma [00]" xfId="67"/>
    <cellStyle name="Comma_#6 Temps &amp; Contractors" xfId="68"/>
    <cellStyle name="Currency [0]_#6 Temps &amp; Contractors" xfId="69"/>
    <cellStyle name="Currency [00]" xfId="70"/>
    <cellStyle name="Currency_#6 Temps &amp; Contractors" xfId="71"/>
    <cellStyle name="Date Short" xfId="72"/>
    <cellStyle name="Enter Currency (0)" xfId="73"/>
    <cellStyle name="Enter Currency (2)" xfId="74"/>
    <cellStyle name="Enter Units (0)" xfId="75"/>
    <cellStyle name="Enter Units (1)" xfId="76"/>
    <cellStyle name="Enter Units (2)" xfId="77"/>
    <cellStyle name="Euro" xfId="78"/>
    <cellStyle name="Excel Built-in Normal" xfId="79"/>
    <cellStyle name="Excel Built-in Normal 2" xfId="80"/>
    <cellStyle name="Explanatory Text" xfId="81"/>
    <cellStyle name="Good" xfId="82"/>
    <cellStyle name="Grey" xfId="83"/>
    <cellStyle name="Header1" xfId="84"/>
    <cellStyle name="Header2" xfId="85"/>
    <cellStyle name="Heading" xfId="86"/>
    <cellStyle name="Heading 1" xfId="87"/>
    <cellStyle name="Heading 2" xfId="88"/>
    <cellStyle name="Heading 3" xfId="89"/>
    <cellStyle name="Heading 4" xfId="90"/>
    <cellStyle name="Heading1" xfId="91"/>
    <cellStyle name="Input" xfId="92"/>
    <cellStyle name="Input [yellow]" xfId="93"/>
    <cellStyle name="Link Currency (0)" xfId="94"/>
    <cellStyle name="Link Currency (2)" xfId="95"/>
    <cellStyle name="Link Units (0)" xfId="96"/>
    <cellStyle name="Link Units (1)" xfId="97"/>
    <cellStyle name="Link Units (2)" xfId="98"/>
    <cellStyle name="Linked Cell" xfId="99"/>
    <cellStyle name="Neutral" xfId="100"/>
    <cellStyle name="Normal" xfId="101"/>
    <cellStyle name="Normal - Style1" xfId="102"/>
    <cellStyle name="Normal_# 41-Market &amp;Trends" xfId="103"/>
    <cellStyle name="normбlnм_laroux" xfId="104"/>
    <cellStyle name="Note" xfId="105"/>
    <cellStyle name="Output" xfId="106"/>
    <cellStyle name="Percent [0]" xfId="107"/>
    <cellStyle name="Percent [00]" xfId="108"/>
    <cellStyle name="Percent [2]" xfId="109"/>
    <cellStyle name="Percent [2] 2" xfId="110"/>
    <cellStyle name="Percent_#6 Temps &amp; Contractors" xfId="111"/>
    <cellStyle name="PrePop Currency (0)" xfId="112"/>
    <cellStyle name="PrePop Currency (2)" xfId="113"/>
    <cellStyle name="PrePop Units (0)" xfId="114"/>
    <cellStyle name="PrePop Units (1)" xfId="115"/>
    <cellStyle name="PrePop Units (2)" xfId="116"/>
    <cellStyle name="Result" xfId="117"/>
    <cellStyle name="Result2" xfId="118"/>
    <cellStyle name="S0" xfId="119"/>
    <cellStyle name="S0 2" xfId="120"/>
    <cellStyle name="S0 2 2" xfId="121"/>
    <cellStyle name="S0 3" xfId="122"/>
    <cellStyle name="S1" xfId="123"/>
    <cellStyle name="S1 2" xfId="124"/>
    <cellStyle name="S1 2 2" xfId="125"/>
    <cellStyle name="S1 3" xfId="126"/>
    <cellStyle name="S10" xfId="127"/>
    <cellStyle name="S10 2" xfId="128"/>
    <cellStyle name="S10 2 2" xfId="129"/>
    <cellStyle name="S10 3" xfId="130"/>
    <cellStyle name="S10 4" xfId="131"/>
    <cellStyle name="S11" xfId="132"/>
    <cellStyle name="S11 2" xfId="133"/>
    <cellStyle name="S11 2 2" xfId="134"/>
    <cellStyle name="S11 3" xfId="135"/>
    <cellStyle name="S11 4" xfId="136"/>
    <cellStyle name="S11 5" xfId="137"/>
    <cellStyle name="S12" xfId="138"/>
    <cellStyle name="S12 2" xfId="139"/>
    <cellStyle name="S12 2 2" xfId="140"/>
    <cellStyle name="S12 3" xfId="141"/>
    <cellStyle name="S12 4" xfId="142"/>
    <cellStyle name="S12 5" xfId="143"/>
    <cellStyle name="S13" xfId="144"/>
    <cellStyle name="S13 2" xfId="145"/>
    <cellStyle name="S13 2 2" xfId="146"/>
    <cellStyle name="S13 3" xfId="147"/>
    <cellStyle name="S13 4" xfId="148"/>
    <cellStyle name="S14" xfId="149"/>
    <cellStyle name="S14 2" xfId="150"/>
    <cellStyle name="S14 2 2" xfId="151"/>
    <cellStyle name="S14 3" xfId="152"/>
    <cellStyle name="S14 4" xfId="153"/>
    <cellStyle name="S15" xfId="154"/>
    <cellStyle name="S15 2" xfId="155"/>
    <cellStyle name="S15 2 2" xfId="156"/>
    <cellStyle name="S15 3" xfId="157"/>
    <cellStyle name="S15 4" xfId="158"/>
    <cellStyle name="S15 5" xfId="159"/>
    <cellStyle name="S16" xfId="160"/>
    <cellStyle name="S16 2" xfId="161"/>
    <cellStyle name="S16 2 2" xfId="162"/>
    <cellStyle name="S16 3" xfId="163"/>
    <cellStyle name="S16 4" xfId="164"/>
    <cellStyle name="S16 5" xfId="165"/>
    <cellStyle name="S17" xfId="166"/>
    <cellStyle name="S17 2" xfId="167"/>
    <cellStyle name="S17 2 2" xfId="168"/>
    <cellStyle name="S17 3" xfId="169"/>
    <cellStyle name="S17 4" xfId="170"/>
    <cellStyle name="S17 5" xfId="171"/>
    <cellStyle name="S18" xfId="172"/>
    <cellStyle name="S18 2" xfId="173"/>
    <cellStyle name="S18 3" xfId="174"/>
    <cellStyle name="S19" xfId="175"/>
    <cellStyle name="S19 2" xfId="176"/>
    <cellStyle name="S19 3" xfId="177"/>
    <cellStyle name="S19 4" xfId="178"/>
    <cellStyle name="S2" xfId="179"/>
    <cellStyle name="S2 2" xfId="180"/>
    <cellStyle name="S2 3" xfId="181"/>
    <cellStyle name="S20" xfId="182"/>
    <cellStyle name="S20 2" xfId="183"/>
    <cellStyle name="S20 3" xfId="184"/>
    <cellStyle name="S21" xfId="185"/>
    <cellStyle name="S21 2" xfId="186"/>
    <cellStyle name="S21 3" xfId="187"/>
    <cellStyle name="S21 4" xfId="188"/>
    <cellStyle name="S22" xfId="189"/>
    <cellStyle name="S22 2" xfId="190"/>
    <cellStyle name="S23" xfId="191"/>
    <cellStyle name="S3" xfId="192"/>
    <cellStyle name="S3 2" xfId="193"/>
    <cellStyle name="S3 2 2" xfId="194"/>
    <cellStyle name="S3 3" xfId="195"/>
    <cellStyle name="S3 4" xfId="196"/>
    <cellStyle name="S4" xfId="197"/>
    <cellStyle name="S4 2" xfId="198"/>
    <cellStyle name="S4 2 2" xfId="199"/>
    <cellStyle name="S4 3" xfId="200"/>
    <cellStyle name="S4 4" xfId="201"/>
    <cellStyle name="S4 4 2" xfId="202"/>
    <cellStyle name="S5" xfId="203"/>
    <cellStyle name="S5 2" xfId="204"/>
    <cellStyle name="S5 2 2" xfId="205"/>
    <cellStyle name="S5 3" xfId="206"/>
    <cellStyle name="S5 4" xfId="207"/>
    <cellStyle name="S5 5" xfId="208"/>
    <cellStyle name="S6" xfId="209"/>
    <cellStyle name="S6 2" xfId="210"/>
    <cellStyle name="S6 2 2" xfId="211"/>
    <cellStyle name="S6 3" xfId="212"/>
    <cellStyle name="S6 4" xfId="213"/>
    <cellStyle name="S7" xfId="214"/>
    <cellStyle name="S7 2" xfId="215"/>
    <cellStyle name="S7 2 2" xfId="216"/>
    <cellStyle name="S7 3" xfId="217"/>
    <cellStyle name="S7 4" xfId="218"/>
    <cellStyle name="S8" xfId="219"/>
    <cellStyle name="S8 2" xfId="220"/>
    <cellStyle name="S8 2 2" xfId="221"/>
    <cellStyle name="S8 3" xfId="222"/>
    <cellStyle name="S8 4" xfId="223"/>
    <cellStyle name="S9" xfId="224"/>
    <cellStyle name="S9 2" xfId="225"/>
    <cellStyle name="S9 2 2" xfId="226"/>
    <cellStyle name="S9 3" xfId="227"/>
    <cellStyle name="S9 4" xfId="228"/>
    <cellStyle name="S9 4 2" xfId="229"/>
    <cellStyle name="S9 5" xfId="230"/>
    <cellStyle name="TableStyleLight1" xfId="231"/>
    <cellStyle name="Text Indent A" xfId="232"/>
    <cellStyle name="Text Indent B" xfId="233"/>
    <cellStyle name="Text Indent C" xfId="234"/>
    <cellStyle name="Title" xfId="235"/>
    <cellStyle name="Total" xfId="236"/>
    <cellStyle name="Warning Text" xfId="237"/>
    <cellStyle name="Акцент1 2" xfId="238"/>
    <cellStyle name="Акцент2 2" xfId="239"/>
    <cellStyle name="Акцент3 2" xfId="240"/>
    <cellStyle name="Акцент4 2" xfId="241"/>
    <cellStyle name="Акцент5 2" xfId="242"/>
    <cellStyle name="Акцент6 2" xfId="243"/>
    <cellStyle name="Ввод  2" xfId="244"/>
    <cellStyle name="Вывод 2" xfId="245"/>
    <cellStyle name="Вычисление 2" xfId="246"/>
    <cellStyle name="Денежный 2" xfId="247"/>
    <cellStyle name="Денежный 2 2" xfId="248"/>
    <cellStyle name="Денежный 2 3" xfId="249"/>
    <cellStyle name="Заголовок 1 2" xfId="250"/>
    <cellStyle name="Заголовок 2 2" xfId="251"/>
    <cellStyle name="Заголовок 3 2" xfId="252"/>
    <cellStyle name="Заголовок 4 2" xfId="253"/>
    <cellStyle name="Итог 2" xfId="254"/>
    <cellStyle name="Контрольная ячейка 2" xfId="255"/>
    <cellStyle name="Название 2" xfId="256"/>
    <cellStyle name="Нейтральный 2" xfId="257"/>
    <cellStyle name="Обычный" xfId="0" builtinId="0"/>
    <cellStyle name="Обычный 10" xfId="258"/>
    <cellStyle name="Обычный 10 2" xfId="259"/>
    <cellStyle name="Обычный 10 3" xfId="260"/>
    <cellStyle name="Обычный 11" xfId="261"/>
    <cellStyle name="Обычный 12" xfId="262"/>
    <cellStyle name="Обычный 12 2" xfId="1"/>
    <cellStyle name="Обычный 12 3" xfId="263"/>
    <cellStyle name="Обычный 13" xfId="264"/>
    <cellStyle name="Обычный 14" xfId="265"/>
    <cellStyle name="Обычный 14 2" xfId="266"/>
    <cellStyle name="Обычный 14 3" xfId="267"/>
    <cellStyle name="Обычный 14 4" xfId="268"/>
    <cellStyle name="Обычный 15" xfId="269"/>
    <cellStyle name="Обычный 15 2" xfId="270"/>
    <cellStyle name="Обычный 16" xfId="271"/>
    <cellStyle name="Обычный 16 2" xfId="272"/>
    <cellStyle name="Обычный 17" xfId="273"/>
    <cellStyle name="Обычный 17 2" xfId="274"/>
    <cellStyle name="Обычный 18" xfId="275"/>
    <cellStyle name="Обычный 18 2" xfId="276"/>
    <cellStyle name="Обычный 19" xfId="277"/>
    <cellStyle name="Обычный 2" xfId="278"/>
    <cellStyle name="Обычный 2 10" xfId="279"/>
    <cellStyle name="Обычный 2 11" xfId="280"/>
    <cellStyle name="Обычный 2 11 2" xfId="281"/>
    <cellStyle name="Обычный 2 11 2 2" xfId="282"/>
    <cellStyle name="Обычный 2 12" xfId="283"/>
    <cellStyle name="Обычный 2 13" xfId="284"/>
    <cellStyle name="Обычный 2 14" xfId="285"/>
    <cellStyle name="Обычный 2 15" xfId="286"/>
    <cellStyle name="Обычный 2 16" xfId="287"/>
    <cellStyle name="Обычный 2 17" xfId="288"/>
    <cellStyle name="Обычный 2 18" xfId="289"/>
    <cellStyle name="Обычный 2 19" xfId="290"/>
    <cellStyle name="Обычный 2 2" xfId="291"/>
    <cellStyle name="Обычный 2 2 10" xfId="4"/>
    <cellStyle name="Обычный 2 2 100" xfId="292"/>
    <cellStyle name="Обычный 2 2 101" xfId="293"/>
    <cellStyle name="Обычный 2 2 102" xfId="294"/>
    <cellStyle name="Обычный 2 2 103" xfId="295"/>
    <cellStyle name="Обычный 2 2 104" xfId="296"/>
    <cellStyle name="Обычный 2 2 11" xfId="297"/>
    <cellStyle name="Обычный 2 2 12" xfId="298"/>
    <cellStyle name="Обычный 2 2 13" xfId="299"/>
    <cellStyle name="Обычный 2 2 14" xfId="300"/>
    <cellStyle name="Обычный 2 2 15" xfId="301"/>
    <cellStyle name="Обычный 2 2 16" xfId="302"/>
    <cellStyle name="Обычный 2 2 17" xfId="303"/>
    <cellStyle name="Обычный 2 2 18" xfId="304"/>
    <cellStyle name="Обычный 2 2 19" xfId="305"/>
    <cellStyle name="Обычный 2 2 2" xfId="306"/>
    <cellStyle name="Обычный 2 2 2 2" xfId="307"/>
    <cellStyle name="Обычный 2 2 2 2 2" xfId="308"/>
    <cellStyle name="Обычный 2 2 2 3" xfId="309"/>
    <cellStyle name="Обычный 2 2 2 4" xfId="310"/>
    <cellStyle name="Обычный 2 2 2 6" xfId="311"/>
    <cellStyle name="Обычный 2 2 20" xfId="312"/>
    <cellStyle name="Обычный 2 2 21" xfId="313"/>
    <cellStyle name="Обычный 2 2 22" xfId="314"/>
    <cellStyle name="Обычный 2 2 23" xfId="315"/>
    <cellStyle name="Обычный 2 2 24" xfId="316"/>
    <cellStyle name="Обычный 2 2 25" xfId="317"/>
    <cellStyle name="Обычный 2 2 26" xfId="318"/>
    <cellStyle name="Обычный 2 2 27" xfId="319"/>
    <cellStyle name="Обычный 2 2 28" xfId="320"/>
    <cellStyle name="Обычный 2 2 29" xfId="321"/>
    <cellStyle name="Обычный 2 2 3" xfId="322"/>
    <cellStyle name="Обычный 2 2 30" xfId="323"/>
    <cellStyle name="Обычный 2 2 31" xfId="324"/>
    <cellStyle name="Обычный 2 2 32" xfId="325"/>
    <cellStyle name="Обычный 2 2 33" xfId="326"/>
    <cellStyle name="Обычный 2 2 34" xfId="327"/>
    <cellStyle name="Обычный 2 2 35" xfId="328"/>
    <cellStyle name="Обычный 2 2 36" xfId="329"/>
    <cellStyle name="Обычный 2 2 37" xfId="330"/>
    <cellStyle name="Обычный 2 2 38" xfId="331"/>
    <cellStyle name="Обычный 2 2 39" xfId="332"/>
    <cellStyle name="Обычный 2 2 4" xfId="333"/>
    <cellStyle name="Обычный 2 2 40" xfId="334"/>
    <cellStyle name="Обычный 2 2 41" xfId="335"/>
    <cellStyle name="Обычный 2 2 42" xfId="336"/>
    <cellStyle name="Обычный 2 2 43" xfId="337"/>
    <cellStyle name="Обычный 2 2 44" xfId="338"/>
    <cellStyle name="Обычный 2 2 45" xfId="339"/>
    <cellStyle name="Обычный 2 2 46" xfId="340"/>
    <cellStyle name="Обычный 2 2 47" xfId="341"/>
    <cellStyle name="Обычный 2 2 48" xfId="342"/>
    <cellStyle name="Обычный 2 2 49" xfId="343"/>
    <cellStyle name="Обычный 2 2 5" xfId="344"/>
    <cellStyle name="Обычный 2 2 50" xfId="345"/>
    <cellStyle name="Обычный 2 2 51" xfId="346"/>
    <cellStyle name="Обычный 2 2 52" xfId="347"/>
    <cellStyle name="Обычный 2 2 53" xfId="348"/>
    <cellStyle name="Обычный 2 2 54" xfId="349"/>
    <cellStyle name="Обычный 2 2 55" xfId="350"/>
    <cellStyle name="Обычный 2 2 56" xfId="351"/>
    <cellStyle name="Обычный 2 2 57" xfId="352"/>
    <cellStyle name="Обычный 2 2 58" xfId="353"/>
    <cellStyle name="Обычный 2 2 59" xfId="354"/>
    <cellStyle name="Обычный 2 2 6" xfId="355"/>
    <cellStyle name="Обычный 2 2 60" xfId="356"/>
    <cellStyle name="Обычный 2 2 61" xfId="357"/>
    <cellStyle name="Обычный 2 2 62" xfId="358"/>
    <cellStyle name="Обычный 2 2 63" xfId="359"/>
    <cellStyle name="Обычный 2 2 64" xfId="360"/>
    <cellStyle name="Обычный 2 2 65" xfId="361"/>
    <cellStyle name="Обычный 2 2 66" xfId="362"/>
    <cellStyle name="Обычный 2 2 67" xfId="363"/>
    <cellStyle name="Обычный 2 2 68" xfId="364"/>
    <cellStyle name="Обычный 2 2 69" xfId="365"/>
    <cellStyle name="Обычный 2 2 7" xfId="366"/>
    <cellStyle name="Обычный 2 2 70" xfId="367"/>
    <cellStyle name="Обычный 2 2 71" xfId="368"/>
    <cellStyle name="Обычный 2 2 72" xfId="369"/>
    <cellStyle name="Обычный 2 2 73" xfId="370"/>
    <cellStyle name="Обычный 2 2 74" xfId="371"/>
    <cellStyle name="Обычный 2 2 75" xfId="372"/>
    <cellStyle name="Обычный 2 2 76" xfId="373"/>
    <cellStyle name="Обычный 2 2 77" xfId="374"/>
    <cellStyle name="Обычный 2 2 78" xfId="375"/>
    <cellStyle name="Обычный 2 2 79" xfId="376"/>
    <cellStyle name="Обычный 2 2 8" xfId="377"/>
    <cellStyle name="Обычный 2 2 80" xfId="378"/>
    <cellStyle name="Обычный 2 2 81" xfId="379"/>
    <cellStyle name="Обычный 2 2 82" xfId="380"/>
    <cellStyle name="Обычный 2 2 83" xfId="381"/>
    <cellStyle name="Обычный 2 2 84" xfId="382"/>
    <cellStyle name="Обычный 2 2 85" xfId="383"/>
    <cellStyle name="Обычный 2 2 86" xfId="384"/>
    <cellStyle name="Обычный 2 2 87" xfId="385"/>
    <cellStyle name="Обычный 2 2 88" xfId="386"/>
    <cellStyle name="Обычный 2 2 89" xfId="387"/>
    <cellStyle name="Обычный 2 2 9" xfId="388"/>
    <cellStyle name="Обычный 2 2 90" xfId="389"/>
    <cellStyle name="Обычный 2 2 91" xfId="390"/>
    <cellStyle name="Обычный 2 2 92" xfId="391"/>
    <cellStyle name="Обычный 2 2 93" xfId="392"/>
    <cellStyle name="Обычный 2 2 94" xfId="393"/>
    <cellStyle name="Обычный 2 2 95" xfId="394"/>
    <cellStyle name="Обычный 2 2 96" xfId="395"/>
    <cellStyle name="Обычный 2 2 97" xfId="396"/>
    <cellStyle name="Обычный 2 2 98" xfId="397"/>
    <cellStyle name="Обычный 2 2 99" xfId="2"/>
    <cellStyle name="Обычный 2 20" xfId="398"/>
    <cellStyle name="Обычный 2 21" xfId="399"/>
    <cellStyle name="Обычный 2 22" xfId="400"/>
    <cellStyle name="Обычный 2 23" xfId="401"/>
    <cellStyle name="Обычный 2 24" xfId="402"/>
    <cellStyle name="Обычный 2 25" xfId="403"/>
    <cellStyle name="Обычный 2 26" xfId="404"/>
    <cellStyle name="Обычный 2 27" xfId="405"/>
    <cellStyle name="Обычный 2 28" xfId="406"/>
    <cellStyle name="Обычный 2 29" xfId="407"/>
    <cellStyle name="Обычный 2 3" xfId="408"/>
    <cellStyle name="Обычный 2 3 2" xfId="409"/>
    <cellStyle name="Обычный 2 3 2 2" xfId="410"/>
    <cellStyle name="Обычный 2 3 3" xfId="411"/>
    <cellStyle name="Обычный 2 3 4" xfId="412"/>
    <cellStyle name="Обычный 2 3 4 2" xfId="413"/>
    <cellStyle name="Обычный 2 3 5" xfId="414"/>
    <cellStyle name="Обычный 2 3 6" xfId="415"/>
    <cellStyle name="Обычный 2 3 7" xfId="416"/>
    <cellStyle name="Обычный 2 3_Мониторинг по видам помощи(2016г.)(КСГ)-2" xfId="417"/>
    <cellStyle name="Обычный 2 30" xfId="418"/>
    <cellStyle name="Обычный 2 31" xfId="419"/>
    <cellStyle name="Обычный 2 32" xfId="420"/>
    <cellStyle name="Обычный 2 33" xfId="421"/>
    <cellStyle name="Обычный 2 34" xfId="422"/>
    <cellStyle name="Обычный 2 4" xfId="423"/>
    <cellStyle name="Обычный 2 4 2" xfId="424"/>
    <cellStyle name="Обычный 2 4 2 2" xfId="425"/>
    <cellStyle name="Обычный 2 4 3" xfId="426"/>
    <cellStyle name="Обычный 2 5" xfId="427"/>
    <cellStyle name="Обычный 2 5 2" xfId="428"/>
    <cellStyle name="Обычный 2 6" xfId="429"/>
    <cellStyle name="Обычный 2 6 2" xfId="430"/>
    <cellStyle name="Обычный 2 6 3" xfId="431"/>
    <cellStyle name="Обычный 2 7" xfId="432"/>
    <cellStyle name="Обычный 2 8" xfId="433"/>
    <cellStyle name="Обычный 2 8 2" xfId="434"/>
    <cellStyle name="Обычный 2 9" xfId="435"/>
    <cellStyle name="Обычный 2_1 квартал" xfId="436"/>
    <cellStyle name="Обычный 20" xfId="437"/>
    <cellStyle name="Обычный 3" xfId="438"/>
    <cellStyle name="Обычный 3 10" xfId="439"/>
    <cellStyle name="Обычный 3 11" xfId="440"/>
    <cellStyle name="Обычный 3 12" xfId="441"/>
    <cellStyle name="Обычный 3 13" xfId="442"/>
    <cellStyle name="Обычный 3 14" xfId="443"/>
    <cellStyle name="Обычный 3 15" xfId="444"/>
    <cellStyle name="Обычный 3 16" xfId="445"/>
    <cellStyle name="Обычный 3 17" xfId="446"/>
    <cellStyle name="Обычный 3 18" xfId="447"/>
    <cellStyle name="Обычный 3 19" xfId="448"/>
    <cellStyle name="Обычный 3 2" xfId="449"/>
    <cellStyle name="Обычный 3 2 10" xfId="450"/>
    <cellStyle name="Обычный 3 2 11" xfId="451"/>
    <cellStyle name="Обычный 3 2 12" xfId="452"/>
    <cellStyle name="Обычный 3 2 13" xfId="453"/>
    <cellStyle name="Обычный 3 2 14" xfId="454"/>
    <cellStyle name="Обычный 3 2 15" xfId="455"/>
    <cellStyle name="Обычный 3 2 16" xfId="456"/>
    <cellStyle name="Обычный 3 2 17" xfId="457"/>
    <cellStyle name="Обычный 3 2 18" xfId="458"/>
    <cellStyle name="Обычный 3 2 19" xfId="459"/>
    <cellStyle name="Обычный 3 2 2" xfId="460"/>
    <cellStyle name="Обычный 3 2 2 2" xfId="461"/>
    <cellStyle name="Обычный 3 2 2 3" xfId="462"/>
    <cellStyle name="Обычный 3 2 20" xfId="463"/>
    <cellStyle name="Обычный 3 2 21" xfId="464"/>
    <cellStyle name="Обычный 3 2 22" xfId="465"/>
    <cellStyle name="Обычный 3 2 23" xfId="466"/>
    <cellStyle name="Обычный 3 2 24" xfId="467"/>
    <cellStyle name="Обычный 3 2 25" xfId="468"/>
    <cellStyle name="Обычный 3 2 26" xfId="469"/>
    <cellStyle name="Обычный 3 2 27" xfId="470"/>
    <cellStyle name="Обычный 3 2 28" xfId="471"/>
    <cellStyle name="Обычный 3 2 29" xfId="472"/>
    <cellStyle name="Обычный 3 2 3" xfId="473"/>
    <cellStyle name="Обычный 3 2 30" xfId="474"/>
    <cellStyle name="Обычный 3 2 31" xfId="475"/>
    <cellStyle name="Обычный 3 2 4" xfId="476"/>
    <cellStyle name="Обычный 3 2 5" xfId="477"/>
    <cellStyle name="Обычный 3 2 6" xfId="478"/>
    <cellStyle name="Обычный 3 2 7" xfId="479"/>
    <cellStyle name="Обычный 3 2 8" xfId="480"/>
    <cellStyle name="Обычный 3 2 9" xfId="481"/>
    <cellStyle name="Обычный 3 2_V_na2015_SMP_k051115_181115" xfId="482"/>
    <cellStyle name="Обычный 3 20" xfId="483"/>
    <cellStyle name="Обычный 3 21" xfId="484"/>
    <cellStyle name="Обычный 3 22" xfId="485"/>
    <cellStyle name="Обычный 3 23" xfId="486"/>
    <cellStyle name="Обычный 3 24" xfId="487"/>
    <cellStyle name="Обычный 3 25" xfId="488"/>
    <cellStyle name="Обычный 3 26" xfId="489"/>
    <cellStyle name="Обычный 3 27" xfId="490"/>
    <cellStyle name="Обычный 3 28" xfId="491"/>
    <cellStyle name="Обычный 3 29" xfId="492"/>
    <cellStyle name="Обычный 3 3" xfId="493"/>
    <cellStyle name="Обычный 3 3 2" xfId="494"/>
    <cellStyle name="Обычный 3 3 3" xfId="495"/>
    <cellStyle name="Обычный 3 3 3 3" xfId="496"/>
    <cellStyle name="Обычный 3 3 4" xfId="497"/>
    <cellStyle name="Обычный 3 30" xfId="498"/>
    <cellStyle name="Обычный 3 31" xfId="499"/>
    <cellStyle name="Обычный 3 32" xfId="500"/>
    <cellStyle name="Обычный 3 33" xfId="501"/>
    <cellStyle name="Обычный 3 34" xfId="502"/>
    <cellStyle name="Обычный 3 35" xfId="503"/>
    <cellStyle name="Обычный 3 36" xfId="504"/>
    <cellStyle name="Обычный 3 4" xfId="505"/>
    <cellStyle name="Обычный 3 4 2" xfId="506"/>
    <cellStyle name="Обычный 3 4 2 2" xfId="507"/>
    <cellStyle name="Обычный 3 4 2 3" xfId="508"/>
    <cellStyle name="Обычный 3 4 2 4" xfId="509"/>
    <cellStyle name="Обычный 3 4 2_план 2018" xfId="510"/>
    <cellStyle name="Обычный 3 4 3" xfId="511"/>
    <cellStyle name="Обычный 3 4 3 2" xfId="512"/>
    <cellStyle name="Обычный 3 4 3 2 2" xfId="513"/>
    <cellStyle name="Обычный 3 4 3 2_план 2018" xfId="514"/>
    <cellStyle name="Обычный 3 4 3 3" xfId="515"/>
    <cellStyle name="Обычный 3 4 3 4" xfId="516"/>
    <cellStyle name="Обычный 3 4 3 5" xfId="517"/>
    <cellStyle name="Обычный 3 4 3 5 2" xfId="518"/>
    <cellStyle name="Обычный 3 4 3 5 3" xfId="519"/>
    <cellStyle name="Обычный 3 4 3 5 4" xfId="520"/>
    <cellStyle name="Обычный 3 4 3 5_план 2018" xfId="521"/>
    <cellStyle name="Обычный 3 4 3_АПП от ТФ оМС 15.01.2016 (гемодиализ)" xfId="522"/>
    <cellStyle name="Обычный 3 4 4" xfId="523"/>
    <cellStyle name="Обычный 3 4 5" xfId="524"/>
    <cellStyle name="Обычный 3 4 6" xfId="525"/>
    <cellStyle name="Обычный 3 4_АПП от ТФ оМС 15.01.2016 (гемодиализ)" xfId="526"/>
    <cellStyle name="Обычный 3 5" xfId="527"/>
    <cellStyle name="Обычный 3 6" xfId="528"/>
    <cellStyle name="Обычный 3 6 2" xfId="529"/>
    <cellStyle name="Обычный 3 6_АПП от ТФ оМС 15.01.2016 (гемодиализ)" xfId="530"/>
    <cellStyle name="Обычный 3 6_АПП от ТФ оМС 15.01.2016 (гемодиализ) 2" xfId="5"/>
    <cellStyle name="Обычный 3 7" xfId="531"/>
    <cellStyle name="Обычный 3 7 2" xfId="532"/>
    <cellStyle name="Обычный 3 8" xfId="533"/>
    <cellStyle name="Обычный 3 9" xfId="534"/>
    <cellStyle name="Обычный 3_1 квартал" xfId="535"/>
    <cellStyle name="Обычный 38" xfId="536"/>
    <cellStyle name="Обычный 4" xfId="537"/>
    <cellStyle name="Обычный 4 10" xfId="538"/>
    <cellStyle name="Обычный 4 2" xfId="6"/>
    <cellStyle name="Обычный 4 2 2" xfId="539"/>
    <cellStyle name="Обычный 4 3" xfId="540"/>
    <cellStyle name="Обычный 4 3 2" xfId="541"/>
    <cellStyle name="Обычный 4 4" xfId="542"/>
    <cellStyle name="Обычный 4 5" xfId="543"/>
    <cellStyle name="Обычный 4 5 2" xfId="544"/>
    <cellStyle name="Обычный 4 6" xfId="545"/>
    <cellStyle name="Обычный 4 7" xfId="546"/>
    <cellStyle name="Обычный 4 8" xfId="547"/>
    <cellStyle name="Обычный 4 9" xfId="548"/>
    <cellStyle name="Обычный 4_V_na2015_SMP_k051115_181115" xfId="549"/>
    <cellStyle name="Обычный 5" xfId="550"/>
    <cellStyle name="Обычный 5 10" xfId="551"/>
    <cellStyle name="Обычный 5 100" xfId="552"/>
    <cellStyle name="Обычный 5 101" xfId="553"/>
    <cellStyle name="Обычный 5 102" xfId="554"/>
    <cellStyle name="Обычный 5 103" xfId="555"/>
    <cellStyle name="Обычный 5 104" xfId="556"/>
    <cellStyle name="Обычный 5 105" xfId="557"/>
    <cellStyle name="Обычный 5 106" xfId="558"/>
    <cellStyle name="Обычный 5 107" xfId="559"/>
    <cellStyle name="Обычный 5 108" xfId="560"/>
    <cellStyle name="Обычный 5 109" xfId="561"/>
    <cellStyle name="Обычный 5 11" xfId="562"/>
    <cellStyle name="Обычный 5 110" xfId="563"/>
    <cellStyle name="Обычный 5 111" xfId="564"/>
    <cellStyle name="Обычный 5 112" xfId="565"/>
    <cellStyle name="Обычный 5 113" xfId="566"/>
    <cellStyle name="Обычный 5 114" xfId="567"/>
    <cellStyle name="Обычный 5 115" xfId="568"/>
    <cellStyle name="Обычный 5 116" xfId="569"/>
    <cellStyle name="Обычный 5 117" xfId="570"/>
    <cellStyle name="Обычный 5 118" xfId="571"/>
    <cellStyle name="Обычный 5 119" xfId="572"/>
    <cellStyle name="Обычный 5 12" xfId="573"/>
    <cellStyle name="Обычный 5 120" xfId="574"/>
    <cellStyle name="Обычный 5 121" xfId="575"/>
    <cellStyle name="Обычный 5 122" xfId="576"/>
    <cellStyle name="Обычный 5 123" xfId="577"/>
    <cellStyle name="Обычный 5 124" xfId="578"/>
    <cellStyle name="Обычный 5 125" xfId="579"/>
    <cellStyle name="Обычный 5 126" xfId="580"/>
    <cellStyle name="Обычный 5 127" xfId="581"/>
    <cellStyle name="Обычный 5 128" xfId="582"/>
    <cellStyle name="Обычный 5 13" xfId="583"/>
    <cellStyle name="Обычный 5 14" xfId="584"/>
    <cellStyle name="Обычный 5 15" xfId="585"/>
    <cellStyle name="Обычный 5 16" xfId="586"/>
    <cellStyle name="Обычный 5 17" xfId="587"/>
    <cellStyle name="Обычный 5 18" xfId="588"/>
    <cellStyle name="Обычный 5 19" xfId="589"/>
    <cellStyle name="Обычный 5 2" xfId="590"/>
    <cellStyle name="Обычный 5 2 2" xfId="591"/>
    <cellStyle name="Обычный 5 20" xfId="592"/>
    <cellStyle name="Обычный 5 21" xfId="593"/>
    <cellStyle name="Обычный 5 22" xfId="594"/>
    <cellStyle name="Обычный 5 23" xfId="595"/>
    <cellStyle name="Обычный 5 24" xfId="596"/>
    <cellStyle name="Обычный 5 25" xfId="597"/>
    <cellStyle name="Обычный 5 26" xfId="598"/>
    <cellStyle name="Обычный 5 27" xfId="599"/>
    <cellStyle name="Обычный 5 28" xfId="600"/>
    <cellStyle name="Обычный 5 29" xfId="601"/>
    <cellStyle name="Обычный 5 3" xfId="602"/>
    <cellStyle name="Обычный 5 30" xfId="603"/>
    <cellStyle name="Обычный 5 31" xfId="604"/>
    <cellStyle name="Обычный 5 32" xfId="605"/>
    <cellStyle name="Обычный 5 33" xfId="606"/>
    <cellStyle name="Обычный 5 34" xfId="607"/>
    <cellStyle name="Обычный 5 35" xfId="608"/>
    <cellStyle name="Обычный 5 36" xfId="609"/>
    <cellStyle name="Обычный 5 37" xfId="610"/>
    <cellStyle name="Обычный 5 38" xfId="611"/>
    <cellStyle name="Обычный 5 39" xfId="612"/>
    <cellStyle name="Обычный 5 4" xfId="613"/>
    <cellStyle name="Обычный 5 40" xfId="614"/>
    <cellStyle name="Обычный 5 41" xfId="615"/>
    <cellStyle name="Обычный 5 42" xfId="616"/>
    <cellStyle name="Обычный 5 43" xfId="617"/>
    <cellStyle name="Обычный 5 44" xfId="618"/>
    <cellStyle name="Обычный 5 45" xfId="619"/>
    <cellStyle name="Обычный 5 46" xfId="620"/>
    <cellStyle name="Обычный 5 47" xfId="621"/>
    <cellStyle name="Обычный 5 48" xfId="622"/>
    <cellStyle name="Обычный 5 49" xfId="623"/>
    <cellStyle name="Обычный 5 5" xfId="624"/>
    <cellStyle name="Обычный 5 50" xfId="625"/>
    <cellStyle name="Обычный 5 51" xfId="626"/>
    <cellStyle name="Обычный 5 52" xfId="627"/>
    <cellStyle name="Обычный 5 53" xfId="628"/>
    <cellStyle name="Обычный 5 54" xfId="629"/>
    <cellStyle name="Обычный 5 55" xfId="630"/>
    <cellStyle name="Обычный 5 56" xfId="631"/>
    <cellStyle name="Обычный 5 57" xfId="632"/>
    <cellStyle name="Обычный 5 58" xfId="633"/>
    <cellStyle name="Обычный 5 59" xfId="634"/>
    <cellStyle name="Обычный 5 6" xfId="635"/>
    <cellStyle name="Обычный 5 60" xfId="636"/>
    <cellStyle name="Обычный 5 61" xfId="637"/>
    <cellStyle name="Обычный 5 62" xfId="638"/>
    <cellStyle name="Обычный 5 63" xfId="639"/>
    <cellStyle name="Обычный 5 64" xfId="640"/>
    <cellStyle name="Обычный 5 65" xfId="641"/>
    <cellStyle name="Обычный 5 66" xfId="642"/>
    <cellStyle name="Обычный 5 67" xfId="643"/>
    <cellStyle name="Обычный 5 68" xfId="644"/>
    <cellStyle name="Обычный 5 69" xfId="645"/>
    <cellStyle name="Обычный 5 7" xfId="646"/>
    <cellStyle name="Обычный 5 70" xfId="647"/>
    <cellStyle name="Обычный 5 71" xfId="648"/>
    <cellStyle name="Обычный 5 72" xfId="649"/>
    <cellStyle name="Обычный 5 73" xfId="650"/>
    <cellStyle name="Обычный 5 74" xfId="651"/>
    <cellStyle name="Обычный 5 75" xfId="652"/>
    <cellStyle name="Обычный 5 76" xfId="653"/>
    <cellStyle name="Обычный 5 77" xfId="654"/>
    <cellStyle name="Обычный 5 78" xfId="655"/>
    <cellStyle name="Обычный 5 79" xfId="656"/>
    <cellStyle name="Обычный 5 8" xfId="657"/>
    <cellStyle name="Обычный 5 80" xfId="658"/>
    <cellStyle name="Обычный 5 81" xfId="659"/>
    <cellStyle name="Обычный 5 82" xfId="660"/>
    <cellStyle name="Обычный 5 83" xfId="661"/>
    <cellStyle name="Обычный 5 84" xfId="662"/>
    <cellStyle name="Обычный 5 85" xfId="663"/>
    <cellStyle name="Обычный 5 86" xfId="664"/>
    <cellStyle name="Обычный 5 87" xfId="665"/>
    <cellStyle name="Обычный 5 88" xfId="666"/>
    <cellStyle name="Обычный 5 89" xfId="667"/>
    <cellStyle name="Обычный 5 9" xfId="668"/>
    <cellStyle name="Обычный 5 90" xfId="669"/>
    <cellStyle name="Обычный 5 91" xfId="670"/>
    <cellStyle name="Обычный 5 92" xfId="671"/>
    <cellStyle name="Обычный 5 93" xfId="672"/>
    <cellStyle name="Обычный 5 94" xfId="673"/>
    <cellStyle name="Обычный 5 95" xfId="674"/>
    <cellStyle name="Обычный 5 96" xfId="675"/>
    <cellStyle name="Обычный 5 97" xfId="676"/>
    <cellStyle name="Обычный 5 98" xfId="677"/>
    <cellStyle name="Обычный 5 99" xfId="678"/>
    <cellStyle name="Обычный 5_МРТ" xfId="679"/>
    <cellStyle name="Обычный 6" xfId="680"/>
    <cellStyle name="Обычный 6 2" xfId="681"/>
    <cellStyle name="Обычный 6 2 2" xfId="682"/>
    <cellStyle name="Обычный 6 3" xfId="683"/>
    <cellStyle name="Обычный 6 4" xfId="684"/>
    <cellStyle name="Обычный 6 5" xfId="685"/>
    <cellStyle name="Обычный 6_отдел ЭАиТплан АПП 2015 вариант 2" xfId="686"/>
    <cellStyle name="Обычный 7" xfId="687"/>
    <cellStyle name="Обычный 7 2" xfId="688"/>
    <cellStyle name="Обычный 7 3" xfId="689"/>
    <cellStyle name="Обычный 7 4" xfId="690"/>
    <cellStyle name="Обычный 8" xfId="691"/>
    <cellStyle name="Обычный 8 2" xfId="692"/>
    <cellStyle name="Обычный 8 3" xfId="693"/>
    <cellStyle name="Обычный 8 4" xfId="694"/>
    <cellStyle name="Обычный 8_приложения_к ТС_2016_2-15_размещен" xfId="695"/>
    <cellStyle name="Обычный 9" xfId="696"/>
    <cellStyle name="Обычный 9 2" xfId="697"/>
    <cellStyle name="Обычный 9 3" xfId="3"/>
    <cellStyle name="Обычный 9 4" xfId="698"/>
    <cellStyle name="Обычный_Поликлиника районы на сайт готовый" xfId="805"/>
    <cellStyle name="Плохой 2" xfId="699"/>
    <cellStyle name="Пояснение 2" xfId="700"/>
    <cellStyle name="Примечание 2" xfId="701"/>
    <cellStyle name="Примечание 2 2" xfId="702"/>
    <cellStyle name="Процентный 2" xfId="703"/>
    <cellStyle name="Процентный 2 2" xfId="704"/>
    <cellStyle name="Процентный 3" xfId="705"/>
    <cellStyle name="Процентный 3 2" xfId="706"/>
    <cellStyle name="Процентный 4" xfId="707"/>
    <cellStyle name="Процентный 5" xfId="708"/>
    <cellStyle name="Процентный 6" xfId="709"/>
    <cellStyle name="Процентный 7" xfId="710"/>
    <cellStyle name="Связанная ячейка 2" xfId="711"/>
    <cellStyle name="Стиль 1" xfId="712"/>
    <cellStyle name="Стиль 2" xfId="713"/>
    <cellStyle name="Стиль 7" xfId="714"/>
    <cellStyle name="Стиль 9" xfId="715"/>
    <cellStyle name="Текст предупреждения 2" xfId="716"/>
    <cellStyle name="Тысячи [0]_Диалог Накладная" xfId="717"/>
    <cellStyle name="Тысячи_Диалог Накладная" xfId="718"/>
    <cellStyle name="Финансовый 10" xfId="719"/>
    <cellStyle name="Финансовый 11" xfId="720"/>
    <cellStyle name="Финансовый 12" xfId="721"/>
    <cellStyle name="Финансовый 13" xfId="722"/>
    <cellStyle name="Финансовый 14" xfId="723"/>
    <cellStyle name="Финансовый 15" xfId="724"/>
    <cellStyle name="Финансовый 16" xfId="725"/>
    <cellStyle name="Финансовый 17" xfId="726"/>
    <cellStyle name="Финансовый 2" xfId="727"/>
    <cellStyle name="Финансовый 2 10" xfId="728"/>
    <cellStyle name="Финансовый 2 11" xfId="729"/>
    <cellStyle name="Финансовый 2 12" xfId="730"/>
    <cellStyle name="Финансовый 2 13" xfId="731"/>
    <cellStyle name="Финансовый 2 14" xfId="732"/>
    <cellStyle name="Финансовый 2 15" xfId="733"/>
    <cellStyle name="Финансовый 2 16" xfId="734"/>
    <cellStyle name="Финансовый 2 17" xfId="735"/>
    <cellStyle name="Финансовый 2 18" xfId="736"/>
    <cellStyle name="Финансовый 2 19" xfId="737"/>
    <cellStyle name="Финансовый 2 2" xfId="738"/>
    <cellStyle name="Финансовый 2 2 2" xfId="739"/>
    <cellStyle name="Финансовый 2 2 3" xfId="740"/>
    <cellStyle name="Финансовый 2 20" xfId="741"/>
    <cellStyle name="Финансовый 2 21" xfId="742"/>
    <cellStyle name="Финансовый 2 22" xfId="743"/>
    <cellStyle name="Финансовый 2 23" xfId="744"/>
    <cellStyle name="Финансовый 2 24" xfId="745"/>
    <cellStyle name="Финансовый 2 25" xfId="746"/>
    <cellStyle name="Финансовый 2 26" xfId="747"/>
    <cellStyle name="Финансовый 2 27" xfId="748"/>
    <cellStyle name="Финансовый 2 28" xfId="749"/>
    <cellStyle name="Финансовый 2 29" xfId="750"/>
    <cellStyle name="Финансовый 2 3" xfId="751"/>
    <cellStyle name="Финансовый 2 3 2" xfId="752"/>
    <cellStyle name="Финансовый 2 3 3" xfId="753"/>
    <cellStyle name="Финансовый 2 30" xfId="754"/>
    <cellStyle name="Финансовый 2 31" xfId="755"/>
    <cellStyle name="Финансовый 2 32" xfId="756"/>
    <cellStyle name="Финансовый 2 4" xfId="757"/>
    <cellStyle name="Финансовый 2 5" xfId="758"/>
    <cellStyle name="Финансовый 2 6" xfId="759"/>
    <cellStyle name="Финансовый 2 7" xfId="760"/>
    <cellStyle name="Финансовый 2 8" xfId="761"/>
    <cellStyle name="Финансовый 2 9" xfId="762"/>
    <cellStyle name="Финансовый 2_МРТ" xfId="763"/>
    <cellStyle name="Финансовый 3" xfId="764"/>
    <cellStyle name="Финансовый 3 10" xfId="765"/>
    <cellStyle name="Финансовый 3 11" xfId="766"/>
    <cellStyle name="Финансовый 3 12" xfId="767"/>
    <cellStyle name="Финансовый 3 13" xfId="768"/>
    <cellStyle name="Финансовый 3 14" xfId="769"/>
    <cellStyle name="Финансовый 3 15" xfId="770"/>
    <cellStyle name="Финансовый 3 16" xfId="771"/>
    <cellStyle name="Финансовый 3 17" xfId="772"/>
    <cellStyle name="Финансовый 3 18" xfId="773"/>
    <cellStyle name="Финансовый 3 19" xfId="774"/>
    <cellStyle name="Финансовый 3 2" xfId="775"/>
    <cellStyle name="Финансовый 3 20" xfId="776"/>
    <cellStyle name="Финансовый 3 21" xfId="777"/>
    <cellStyle name="Финансовый 3 22" xfId="778"/>
    <cellStyle name="Финансовый 3 23" xfId="779"/>
    <cellStyle name="Финансовый 3 24" xfId="780"/>
    <cellStyle name="Финансовый 3 25" xfId="781"/>
    <cellStyle name="Финансовый 3 26" xfId="782"/>
    <cellStyle name="Финансовый 3 27" xfId="783"/>
    <cellStyle name="Финансовый 3 28" xfId="784"/>
    <cellStyle name="Финансовый 3 29" xfId="785"/>
    <cellStyle name="Финансовый 3 3" xfId="786"/>
    <cellStyle name="Финансовый 3 30" xfId="787"/>
    <cellStyle name="Финансовый 3 31" xfId="788"/>
    <cellStyle name="Финансовый 3 32" xfId="789"/>
    <cellStyle name="Финансовый 3 4" xfId="790"/>
    <cellStyle name="Финансовый 3 5" xfId="791"/>
    <cellStyle name="Финансовый 3 6" xfId="792"/>
    <cellStyle name="Финансовый 3 7" xfId="793"/>
    <cellStyle name="Финансовый 3 8" xfId="794"/>
    <cellStyle name="Финансовый 3 9" xfId="795"/>
    <cellStyle name="Финансовый 3_МРТ" xfId="796"/>
    <cellStyle name="Финансовый 4" xfId="797"/>
    <cellStyle name="Финансовый 5" xfId="798"/>
    <cellStyle name="Финансовый 6" xfId="799"/>
    <cellStyle name="Финансовый 6 2" xfId="800"/>
    <cellStyle name="Финансовый 7" xfId="801"/>
    <cellStyle name="Финансовый 8" xfId="802"/>
    <cellStyle name="Финансовый 9" xfId="803"/>
    <cellStyle name="Хороший 2" xfId="804"/>
  </cellStyles>
  <dxfs count="1645"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FDE4CF"/>
        </patternFill>
      </fill>
    </dxf>
    <dxf>
      <fill>
        <patternFill patternType="solid">
          <bgColor rgb="FFA4DD7D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>
          <bgColor rgb="FFCAFDB1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ont>
        <b/>
        <i val="0"/>
        <condense val="0"/>
        <extend val="0"/>
      </font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ill>
        <patternFill>
          <bgColor rgb="FFF1DEDB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8;,%20&#1052;&#1056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Т КТ_СЦГ_2023"/>
      <sheetName val="МРТ2023_маршрутизация2023"/>
      <sheetName val="КТ маршрутизация  202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128"/>
  <sheetViews>
    <sheetView tabSelected="1" zoomScaleSheetLayoutView="70" workbookViewId="0">
      <pane xSplit="2" ySplit="4" topLeftCell="C5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RowHeight="15"/>
  <cols>
    <col min="1" max="1" width="5.28515625" style="97" hidden="1" customWidth="1"/>
    <col min="2" max="2" width="79.28515625" style="97" customWidth="1"/>
    <col min="3" max="4" width="27.7109375" style="97" customWidth="1"/>
    <col min="5" max="16384" width="9.140625" style="97"/>
  </cols>
  <sheetData>
    <row r="1" spans="1:4" s="66" customFormat="1" ht="51.75" customHeight="1">
      <c r="A1" s="64"/>
      <c r="B1" s="65" t="s">
        <v>151</v>
      </c>
      <c r="C1" s="65"/>
    </row>
    <row r="2" spans="1:4" s="66" customFormat="1" ht="87.75" customHeight="1">
      <c r="A2" s="64"/>
      <c r="B2" s="67" t="s">
        <v>152</v>
      </c>
      <c r="C2" s="67"/>
      <c r="D2" s="67"/>
    </row>
    <row r="3" spans="1:4" s="66" customFormat="1" ht="51" customHeight="1">
      <c r="A3" s="64"/>
      <c r="B3" s="68"/>
      <c r="C3" s="69" t="s">
        <v>153</v>
      </c>
      <c r="D3" s="69" t="s">
        <v>154</v>
      </c>
    </row>
    <row r="4" spans="1:4" s="66" customFormat="1" ht="31.5" customHeight="1">
      <c r="A4" s="64"/>
      <c r="B4" s="70"/>
      <c r="C4" s="71" t="s">
        <v>155</v>
      </c>
      <c r="D4" s="71" t="s">
        <v>155</v>
      </c>
    </row>
    <row r="5" spans="1:4" s="66" customFormat="1" ht="30" customHeight="1">
      <c r="A5" s="64">
        <v>1</v>
      </c>
      <c r="B5" s="72" t="s">
        <v>98</v>
      </c>
      <c r="C5" s="69">
        <v>3512</v>
      </c>
      <c r="D5" s="69">
        <v>3512</v>
      </c>
    </row>
    <row r="6" spans="1:4" s="75" customFormat="1" ht="17.100000000000001" customHeight="1">
      <c r="A6" s="64">
        <v>2</v>
      </c>
      <c r="B6" s="73" t="s">
        <v>156</v>
      </c>
      <c r="C6" s="74">
        <v>3512</v>
      </c>
      <c r="D6" s="74">
        <v>3512</v>
      </c>
    </row>
    <row r="7" spans="1:4" s="78" customFormat="1" ht="15.75" customHeight="1">
      <c r="A7" s="64"/>
      <c r="B7" s="76" t="s">
        <v>157</v>
      </c>
      <c r="C7" s="77">
        <v>2600</v>
      </c>
      <c r="D7" s="77">
        <v>2600</v>
      </c>
    </row>
    <row r="8" spans="1:4" s="78" customFormat="1" ht="15.75" customHeight="1">
      <c r="A8" s="64"/>
      <c r="B8" s="76" t="s">
        <v>158</v>
      </c>
      <c r="C8" s="77">
        <v>912</v>
      </c>
      <c r="D8" s="77">
        <v>912</v>
      </c>
    </row>
    <row r="9" spans="1:4" s="66" customFormat="1" ht="30" customHeight="1">
      <c r="A9" s="64">
        <v>1</v>
      </c>
      <c r="B9" s="72" t="s">
        <v>159</v>
      </c>
      <c r="C9" s="69">
        <v>505</v>
      </c>
      <c r="D9" s="69">
        <v>505</v>
      </c>
    </row>
    <row r="10" spans="1:4" s="75" customFormat="1" ht="17.100000000000001" customHeight="1">
      <c r="A10" s="64">
        <v>2</v>
      </c>
      <c r="B10" s="73" t="s">
        <v>156</v>
      </c>
      <c r="C10" s="74">
        <v>505</v>
      </c>
      <c r="D10" s="74">
        <v>505</v>
      </c>
    </row>
    <row r="11" spans="1:4" s="78" customFormat="1" ht="15.75" customHeight="1">
      <c r="A11" s="64"/>
      <c r="B11" s="76" t="s">
        <v>157</v>
      </c>
      <c r="C11" s="77">
        <v>480</v>
      </c>
      <c r="D11" s="77">
        <v>480</v>
      </c>
    </row>
    <row r="12" spans="1:4" s="78" customFormat="1" ht="15.75" customHeight="1">
      <c r="A12" s="64"/>
      <c r="B12" s="76" t="s">
        <v>158</v>
      </c>
      <c r="C12" s="77">
        <v>25</v>
      </c>
      <c r="D12" s="77">
        <v>25</v>
      </c>
    </row>
    <row r="13" spans="1:4" s="66" customFormat="1" ht="28.5" customHeight="1">
      <c r="A13" s="64">
        <v>1</v>
      </c>
      <c r="B13" s="72" t="s">
        <v>109</v>
      </c>
      <c r="C13" s="69">
        <v>2000</v>
      </c>
      <c r="D13" s="69">
        <v>2000</v>
      </c>
    </row>
    <row r="14" spans="1:4" s="79" customFormat="1" ht="17.100000000000001" customHeight="1">
      <c r="A14" s="64">
        <v>2</v>
      </c>
      <c r="B14" s="73" t="s">
        <v>156</v>
      </c>
      <c r="C14" s="74">
        <v>2000</v>
      </c>
      <c r="D14" s="74">
        <v>2000</v>
      </c>
    </row>
    <row r="15" spans="1:4" s="78" customFormat="1" ht="15.75" customHeight="1">
      <c r="A15" s="64"/>
      <c r="B15" s="76" t="s">
        <v>157</v>
      </c>
      <c r="C15" s="77">
        <v>1900</v>
      </c>
      <c r="D15" s="77">
        <v>1900</v>
      </c>
    </row>
    <row r="16" spans="1:4" s="78" customFormat="1" ht="15.75" customHeight="1">
      <c r="A16" s="64"/>
      <c r="B16" s="76" t="s">
        <v>158</v>
      </c>
      <c r="C16" s="77">
        <v>100</v>
      </c>
      <c r="D16" s="77">
        <v>100</v>
      </c>
    </row>
    <row r="17" spans="1:4" s="66" customFormat="1" ht="28.5" customHeight="1">
      <c r="A17" s="64">
        <v>1</v>
      </c>
      <c r="B17" s="72" t="s">
        <v>111</v>
      </c>
      <c r="C17" s="69">
        <v>800</v>
      </c>
      <c r="D17" s="69">
        <v>800</v>
      </c>
    </row>
    <row r="18" spans="1:4" s="79" customFormat="1" ht="16.5" customHeight="1">
      <c r="A18" s="64">
        <v>2</v>
      </c>
      <c r="B18" s="73" t="s">
        <v>156</v>
      </c>
      <c r="C18" s="74">
        <v>800</v>
      </c>
      <c r="D18" s="74">
        <v>800</v>
      </c>
    </row>
    <row r="19" spans="1:4" s="78" customFormat="1" ht="15.75" customHeight="1">
      <c r="A19" s="64"/>
      <c r="B19" s="76" t="s">
        <v>157</v>
      </c>
      <c r="C19" s="77">
        <v>800</v>
      </c>
      <c r="D19" s="77">
        <v>800</v>
      </c>
    </row>
    <row r="20" spans="1:4" s="66" customFormat="1" ht="28.5" customHeight="1">
      <c r="A20" s="64">
        <v>1</v>
      </c>
      <c r="B20" s="72" t="s">
        <v>113</v>
      </c>
      <c r="C20" s="69">
        <v>1100</v>
      </c>
      <c r="D20" s="69">
        <v>1100</v>
      </c>
    </row>
    <row r="21" spans="1:4" s="80" customFormat="1" ht="18.75" customHeight="1">
      <c r="A21" s="64">
        <v>2</v>
      </c>
      <c r="B21" s="73" t="s">
        <v>156</v>
      </c>
      <c r="C21" s="74">
        <v>1100</v>
      </c>
      <c r="D21" s="74">
        <v>1100</v>
      </c>
    </row>
    <row r="22" spans="1:4" s="80" customFormat="1" ht="15.75" customHeight="1">
      <c r="A22" s="64"/>
      <c r="B22" s="76" t="s">
        <v>157</v>
      </c>
      <c r="C22" s="77">
        <v>1000</v>
      </c>
      <c r="D22" s="77">
        <v>1000</v>
      </c>
    </row>
    <row r="23" spans="1:4" s="80" customFormat="1" ht="15.75" customHeight="1">
      <c r="A23" s="64"/>
      <c r="B23" s="76" t="s">
        <v>158</v>
      </c>
      <c r="C23" s="77">
        <v>100</v>
      </c>
      <c r="D23" s="77">
        <v>100</v>
      </c>
    </row>
    <row r="24" spans="1:4" s="80" customFormat="1" ht="29.25" customHeight="1">
      <c r="A24" s="64">
        <v>1</v>
      </c>
      <c r="B24" s="72" t="s">
        <v>160</v>
      </c>
      <c r="C24" s="69">
        <v>5000</v>
      </c>
      <c r="D24" s="69">
        <v>5000</v>
      </c>
    </row>
    <row r="25" spans="1:4" s="79" customFormat="1" ht="17.100000000000001" customHeight="1">
      <c r="A25" s="64">
        <v>2</v>
      </c>
      <c r="B25" s="81" t="s">
        <v>156</v>
      </c>
      <c r="C25" s="74">
        <v>5000</v>
      </c>
      <c r="D25" s="74">
        <v>5000</v>
      </c>
    </row>
    <row r="26" spans="1:4" s="78" customFormat="1" ht="15.75" customHeight="1">
      <c r="A26" s="64"/>
      <c r="B26" s="76" t="s">
        <v>157</v>
      </c>
      <c r="C26" s="77">
        <v>5000</v>
      </c>
      <c r="D26" s="77">
        <v>5000</v>
      </c>
    </row>
    <row r="27" spans="1:4" s="78" customFormat="1" ht="31.5" customHeight="1">
      <c r="A27" s="64">
        <v>1</v>
      </c>
      <c r="B27" s="76" t="s">
        <v>135</v>
      </c>
      <c r="C27" s="82">
        <v>6600</v>
      </c>
      <c r="D27" s="82">
        <v>6600</v>
      </c>
    </row>
    <row r="28" spans="1:4" s="78" customFormat="1" ht="15.75" customHeight="1">
      <c r="A28" s="64">
        <v>2</v>
      </c>
      <c r="B28" s="83" t="s">
        <v>156</v>
      </c>
      <c r="C28" s="84">
        <v>6600</v>
      </c>
      <c r="D28" s="84">
        <v>6600</v>
      </c>
    </row>
    <row r="29" spans="1:4" s="78" customFormat="1" ht="15.75" customHeight="1">
      <c r="A29" s="64"/>
      <c r="B29" s="76" t="s">
        <v>157</v>
      </c>
      <c r="C29" s="77">
        <v>5100</v>
      </c>
      <c r="D29" s="77">
        <v>5100</v>
      </c>
    </row>
    <row r="30" spans="1:4" s="78" customFormat="1" ht="15.75" customHeight="1">
      <c r="A30" s="64"/>
      <c r="B30" s="76" t="s">
        <v>158</v>
      </c>
      <c r="C30" s="77">
        <v>1500</v>
      </c>
      <c r="D30" s="77">
        <v>1500</v>
      </c>
    </row>
    <row r="31" spans="1:4" s="78" customFormat="1" ht="30.75" customHeight="1">
      <c r="A31" s="64">
        <v>1</v>
      </c>
      <c r="B31" s="76" t="s">
        <v>161</v>
      </c>
      <c r="C31" s="82">
        <v>3521</v>
      </c>
      <c r="D31" s="82">
        <v>3521</v>
      </c>
    </row>
    <row r="32" spans="1:4" s="78" customFormat="1" ht="19.5" customHeight="1">
      <c r="A32" s="64">
        <v>2</v>
      </c>
      <c r="B32" s="85" t="s">
        <v>156</v>
      </c>
      <c r="C32" s="84">
        <v>3521</v>
      </c>
      <c r="D32" s="84">
        <v>3521</v>
      </c>
    </row>
    <row r="33" spans="1:4" s="78" customFormat="1" ht="15.75" customHeight="1">
      <c r="A33" s="64"/>
      <c r="B33" s="76" t="s">
        <v>157</v>
      </c>
      <c r="C33" s="77">
        <v>3030</v>
      </c>
      <c r="D33" s="77">
        <v>3030</v>
      </c>
    </row>
    <row r="34" spans="1:4" s="78" customFormat="1" ht="15.75" customHeight="1">
      <c r="A34" s="64"/>
      <c r="B34" s="76" t="s">
        <v>158</v>
      </c>
      <c r="C34" s="77">
        <v>491</v>
      </c>
      <c r="D34" s="77">
        <v>491</v>
      </c>
    </row>
    <row r="35" spans="1:4" s="80" customFormat="1" ht="29.25" customHeight="1">
      <c r="A35" s="64">
        <v>1</v>
      </c>
      <c r="B35" s="72" t="s">
        <v>61</v>
      </c>
      <c r="C35" s="69">
        <v>2300</v>
      </c>
      <c r="D35" s="69">
        <v>2300</v>
      </c>
    </row>
    <row r="36" spans="1:4" s="79" customFormat="1" ht="17.100000000000001" customHeight="1">
      <c r="A36" s="64">
        <v>2</v>
      </c>
      <c r="B36" s="81" t="s">
        <v>156</v>
      </c>
      <c r="C36" s="74">
        <v>2300</v>
      </c>
      <c r="D36" s="74">
        <v>2300</v>
      </c>
    </row>
    <row r="37" spans="1:4" s="78" customFormat="1" ht="15.75" customHeight="1">
      <c r="A37" s="64"/>
      <c r="B37" s="76" t="s">
        <v>157</v>
      </c>
      <c r="C37" s="77">
        <v>2000</v>
      </c>
      <c r="D37" s="77">
        <v>2000</v>
      </c>
    </row>
    <row r="38" spans="1:4" s="78" customFormat="1" ht="15.75" customHeight="1">
      <c r="A38" s="64"/>
      <c r="B38" s="76" t="s">
        <v>158</v>
      </c>
      <c r="C38" s="77">
        <v>300</v>
      </c>
      <c r="D38" s="77">
        <v>300</v>
      </c>
    </row>
    <row r="39" spans="1:4" s="80" customFormat="1" ht="29.25" customHeight="1">
      <c r="A39" s="64">
        <v>1</v>
      </c>
      <c r="B39" s="72" t="s">
        <v>162</v>
      </c>
      <c r="C39" s="69">
        <v>180</v>
      </c>
      <c r="D39" s="69">
        <v>180</v>
      </c>
    </row>
    <row r="40" spans="1:4" s="79" customFormat="1" ht="17.100000000000001" customHeight="1">
      <c r="A40" s="64">
        <v>2</v>
      </c>
      <c r="B40" s="81" t="s">
        <v>163</v>
      </c>
      <c r="C40" s="74">
        <v>180</v>
      </c>
      <c r="D40" s="74">
        <v>180</v>
      </c>
    </row>
    <row r="41" spans="1:4" s="78" customFormat="1" ht="15.75" customHeight="1">
      <c r="A41" s="64"/>
      <c r="B41" s="76" t="s">
        <v>157</v>
      </c>
      <c r="C41" s="77">
        <v>180</v>
      </c>
      <c r="D41" s="77">
        <v>180</v>
      </c>
    </row>
    <row r="42" spans="1:4" s="80" customFormat="1" ht="29.25" customHeight="1">
      <c r="A42" s="64">
        <v>1</v>
      </c>
      <c r="B42" s="72" t="s">
        <v>164</v>
      </c>
      <c r="C42" s="69">
        <v>1895</v>
      </c>
      <c r="D42" s="69">
        <v>1970</v>
      </c>
    </row>
    <row r="43" spans="1:4" s="79" customFormat="1" ht="17.100000000000001" customHeight="1">
      <c r="A43" s="64">
        <v>2</v>
      </c>
      <c r="B43" s="81" t="s">
        <v>163</v>
      </c>
      <c r="C43" s="74">
        <v>1895</v>
      </c>
      <c r="D43" s="74">
        <v>1970</v>
      </c>
    </row>
    <row r="44" spans="1:4" s="78" customFormat="1" ht="15.75" customHeight="1">
      <c r="A44" s="64"/>
      <c r="B44" s="76" t="s">
        <v>157</v>
      </c>
      <c r="C44" s="77">
        <v>1716</v>
      </c>
      <c r="D44" s="77">
        <v>1791</v>
      </c>
    </row>
    <row r="45" spans="1:4" s="78" customFormat="1" ht="15.75" customHeight="1">
      <c r="A45" s="64"/>
      <c r="B45" s="76" t="s">
        <v>158</v>
      </c>
      <c r="C45" s="77">
        <v>179</v>
      </c>
      <c r="D45" s="77">
        <v>179</v>
      </c>
    </row>
    <row r="46" spans="1:4" s="66" customFormat="1" ht="30.75" customHeight="1">
      <c r="A46" s="64">
        <v>1</v>
      </c>
      <c r="B46" s="72" t="s">
        <v>165</v>
      </c>
      <c r="C46" s="69">
        <v>1375</v>
      </c>
      <c r="D46" s="69">
        <v>1175</v>
      </c>
    </row>
    <row r="47" spans="1:4" s="86" customFormat="1" ht="17.100000000000001" customHeight="1">
      <c r="A47" s="64">
        <v>2</v>
      </c>
      <c r="B47" s="85" t="s">
        <v>163</v>
      </c>
      <c r="C47" s="74">
        <v>1375</v>
      </c>
      <c r="D47" s="74">
        <v>1175</v>
      </c>
    </row>
    <row r="48" spans="1:4" s="78" customFormat="1" ht="15.75" customHeight="1">
      <c r="A48" s="64">
        <v>7</v>
      </c>
      <c r="B48" s="76" t="s">
        <v>157</v>
      </c>
      <c r="C48" s="77">
        <v>1235</v>
      </c>
      <c r="D48" s="77">
        <f>1235-150</f>
        <v>1085</v>
      </c>
    </row>
    <row r="49" spans="1:4" s="78" customFormat="1" ht="15.75" customHeight="1">
      <c r="A49" s="64">
        <v>9</v>
      </c>
      <c r="B49" s="76" t="s">
        <v>158</v>
      </c>
      <c r="C49" s="77">
        <v>140</v>
      </c>
      <c r="D49" s="77">
        <f>140-50</f>
        <v>90</v>
      </c>
    </row>
    <row r="50" spans="1:4" s="87" customFormat="1" ht="25.5" customHeight="1">
      <c r="A50" s="64">
        <v>1</v>
      </c>
      <c r="B50" s="72" t="s">
        <v>166</v>
      </c>
      <c r="C50" s="69">
        <v>1179</v>
      </c>
      <c r="D50" s="69">
        <v>1304</v>
      </c>
    </row>
    <row r="51" spans="1:4" s="87" customFormat="1" ht="19.5" customHeight="1">
      <c r="A51" s="64">
        <v>2</v>
      </c>
      <c r="B51" s="81" t="s">
        <v>163</v>
      </c>
      <c r="C51" s="74">
        <v>1179</v>
      </c>
      <c r="D51" s="74">
        <v>1304</v>
      </c>
    </row>
    <row r="52" spans="1:4" s="87" customFormat="1" ht="17.25" customHeight="1">
      <c r="A52" s="64"/>
      <c r="B52" s="76" t="s">
        <v>157</v>
      </c>
      <c r="C52" s="77">
        <v>1000</v>
      </c>
      <c r="D52" s="77">
        <v>1075</v>
      </c>
    </row>
    <row r="53" spans="1:4" s="87" customFormat="1" ht="17.25" customHeight="1">
      <c r="A53" s="64"/>
      <c r="B53" s="76" t="s">
        <v>158</v>
      </c>
      <c r="C53" s="77">
        <v>179</v>
      </c>
      <c r="D53" s="77">
        <v>229</v>
      </c>
    </row>
    <row r="54" spans="1:4" s="66" customFormat="1" ht="27.75" customHeight="1">
      <c r="A54" s="64">
        <v>1</v>
      </c>
      <c r="B54" s="72" t="s">
        <v>132</v>
      </c>
      <c r="C54" s="69">
        <v>4615</v>
      </c>
      <c r="D54" s="69">
        <v>4615</v>
      </c>
    </row>
    <row r="55" spans="1:4" s="79" customFormat="1" ht="17.100000000000001" customHeight="1">
      <c r="A55" s="64">
        <v>2</v>
      </c>
      <c r="B55" s="74" t="s">
        <v>156</v>
      </c>
      <c r="C55" s="74">
        <v>2290</v>
      </c>
      <c r="D55" s="74">
        <v>2290</v>
      </c>
    </row>
    <row r="56" spans="1:4" s="78" customFormat="1" ht="15.75" customHeight="1">
      <c r="A56" s="64"/>
      <c r="B56" s="76" t="s">
        <v>157</v>
      </c>
      <c r="C56" s="77">
        <v>1850</v>
      </c>
      <c r="D56" s="77">
        <v>1850</v>
      </c>
    </row>
    <row r="57" spans="1:4" s="78" customFormat="1" ht="15.75" customHeight="1">
      <c r="A57" s="64"/>
      <c r="B57" s="76" t="s">
        <v>158</v>
      </c>
      <c r="C57" s="77">
        <v>440</v>
      </c>
      <c r="D57" s="77">
        <v>440</v>
      </c>
    </row>
    <row r="58" spans="1:4" s="79" customFormat="1" ht="17.100000000000001" customHeight="1">
      <c r="A58" s="64">
        <v>2</v>
      </c>
      <c r="B58" s="74" t="s">
        <v>163</v>
      </c>
      <c r="C58" s="74">
        <v>2325</v>
      </c>
      <c r="D58" s="74">
        <v>2325</v>
      </c>
    </row>
    <row r="59" spans="1:4" s="78" customFormat="1" ht="15.75" customHeight="1">
      <c r="A59" s="64"/>
      <c r="B59" s="76" t="s">
        <v>157</v>
      </c>
      <c r="C59" s="77">
        <v>1900</v>
      </c>
      <c r="D59" s="77">
        <v>1900</v>
      </c>
    </row>
    <row r="60" spans="1:4" s="78" customFormat="1" ht="15.75" customHeight="1">
      <c r="A60" s="64"/>
      <c r="B60" s="76" t="s">
        <v>158</v>
      </c>
      <c r="C60" s="77">
        <v>425</v>
      </c>
      <c r="D60" s="77">
        <v>425</v>
      </c>
    </row>
    <row r="61" spans="1:4" s="89" customFormat="1" ht="29.25" customHeight="1">
      <c r="A61" s="88">
        <v>1</v>
      </c>
      <c r="B61" s="72" t="s">
        <v>167</v>
      </c>
      <c r="C61" s="69">
        <v>2668</v>
      </c>
      <c r="D61" s="69">
        <v>2668</v>
      </c>
    </row>
    <row r="62" spans="1:4" s="78" customFormat="1" ht="15.75" customHeight="1">
      <c r="A62" s="64">
        <v>2</v>
      </c>
      <c r="B62" s="85" t="s">
        <v>163</v>
      </c>
      <c r="C62" s="74">
        <v>2668</v>
      </c>
      <c r="D62" s="74">
        <v>2668</v>
      </c>
    </row>
    <row r="63" spans="1:4" s="78" customFormat="1" ht="15.75" customHeight="1">
      <c r="A63" s="64">
        <v>7</v>
      </c>
      <c r="B63" s="76" t="s">
        <v>157</v>
      </c>
      <c r="C63" s="77">
        <v>2254</v>
      </c>
      <c r="D63" s="77">
        <v>2254</v>
      </c>
    </row>
    <row r="64" spans="1:4" s="78" customFormat="1" ht="15.75" customHeight="1">
      <c r="A64" s="64">
        <v>9</v>
      </c>
      <c r="B64" s="76" t="s">
        <v>158</v>
      </c>
      <c r="C64" s="77">
        <v>414</v>
      </c>
      <c r="D64" s="77">
        <v>414</v>
      </c>
    </row>
    <row r="65" spans="1:4" s="66" customFormat="1" ht="24.75" customHeight="1">
      <c r="A65" s="64">
        <v>1</v>
      </c>
      <c r="B65" s="72" t="s">
        <v>168</v>
      </c>
      <c r="C65" s="69">
        <v>5339</v>
      </c>
      <c r="D65" s="69">
        <v>5339</v>
      </c>
    </row>
    <row r="66" spans="1:4" s="79" customFormat="1" ht="16.5" customHeight="1">
      <c r="A66" s="64">
        <v>2</v>
      </c>
      <c r="B66" s="74" t="s">
        <v>156</v>
      </c>
      <c r="C66" s="74">
        <v>3370</v>
      </c>
      <c r="D66" s="74">
        <v>3370</v>
      </c>
    </row>
    <row r="67" spans="1:4" s="78" customFormat="1" ht="15.75" customHeight="1">
      <c r="A67" s="64"/>
      <c r="B67" s="76" t="s">
        <v>157</v>
      </c>
      <c r="C67" s="77">
        <v>2700</v>
      </c>
      <c r="D67" s="77">
        <v>2700</v>
      </c>
    </row>
    <row r="68" spans="1:4" s="78" customFormat="1" ht="15.75" customHeight="1">
      <c r="A68" s="64"/>
      <c r="B68" s="76" t="s">
        <v>158</v>
      </c>
      <c r="C68" s="77">
        <v>670</v>
      </c>
      <c r="D68" s="77">
        <v>670</v>
      </c>
    </row>
    <row r="69" spans="1:4" s="79" customFormat="1" ht="17.100000000000001" customHeight="1">
      <c r="A69" s="64">
        <v>2</v>
      </c>
      <c r="B69" s="73" t="s">
        <v>163</v>
      </c>
      <c r="C69" s="74">
        <v>1969</v>
      </c>
      <c r="D69" s="74">
        <v>1969</v>
      </c>
    </row>
    <row r="70" spans="1:4" s="78" customFormat="1" ht="15.75" customHeight="1">
      <c r="A70" s="64"/>
      <c r="B70" s="76" t="s">
        <v>157</v>
      </c>
      <c r="C70" s="77">
        <v>1554</v>
      </c>
      <c r="D70" s="77">
        <v>1554</v>
      </c>
    </row>
    <row r="71" spans="1:4" s="78" customFormat="1" ht="15.75" customHeight="1">
      <c r="A71" s="64"/>
      <c r="B71" s="76" t="s">
        <v>158</v>
      </c>
      <c r="C71" s="77">
        <v>415</v>
      </c>
      <c r="D71" s="77">
        <v>415</v>
      </c>
    </row>
    <row r="72" spans="1:4" s="89" customFormat="1" ht="29.25" customHeight="1">
      <c r="A72" s="88">
        <v>1</v>
      </c>
      <c r="B72" s="72" t="s">
        <v>75</v>
      </c>
      <c r="C72" s="69">
        <v>4770</v>
      </c>
      <c r="D72" s="69">
        <v>4770</v>
      </c>
    </row>
    <row r="73" spans="1:4" s="78" customFormat="1" ht="15.75" customHeight="1">
      <c r="A73" s="64">
        <v>2</v>
      </c>
      <c r="B73" s="74" t="s">
        <v>156</v>
      </c>
      <c r="C73" s="74">
        <v>4770</v>
      </c>
      <c r="D73" s="74">
        <v>4770</v>
      </c>
    </row>
    <row r="74" spans="1:4" s="78" customFormat="1" ht="15.75" customHeight="1">
      <c r="A74" s="64">
        <v>7</v>
      </c>
      <c r="B74" s="76" t="s">
        <v>157</v>
      </c>
      <c r="C74" s="77">
        <v>3880</v>
      </c>
      <c r="D74" s="77">
        <v>3880</v>
      </c>
    </row>
    <row r="75" spans="1:4" s="78" customFormat="1" ht="15.75" customHeight="1">
      <c r="A75" s="64">
        <v>9</v>
      </c>
      <c r="B75" s="76" t="s">
        <v>158</v>
      </c>
      <c r="C75" s="77">
        <v>890</v>
      </c>
      <c r="D75" s="77">
        <v>890</v>
      </c>
    </row>
    <row r="76" spans="1:4" s="89" customFormat="1" ht="29.25" customHeight="1">
      <c r="A76" s="88">
        <v>1</v>
      </c>
      <c r="B76" s="72" t="s">
        <v>169</v>
      </c>
      <c r="C76" s="69">
        <v>1504</v>
      </c>
      <c r="D76" s="69">
        <v>1504</v>
      </c>
    </row>
    <row r="77" spans="1:4" s="78" customFormat="1" ht="15.75" customHeight="1">
      <c r="A77" s="64">
        <v>2</v>
      </c>
      <c r="B77" s="85" t="s">
        <v>163</v>
      </c>
      <c r="C77" s="74">
        <v>1504</v>
      </c>
      <c r="D77" s="74">
        <v>1504</v>
      </c>
    </row>
    <row r="78" spans="1:4" s="78" customFormat="1" ht="15.75" customHeight="1">
      <c r="A78" s="64">
        <v>7</v>
      </c>
      <c r="B78" s="76" t="s">
        <v>157</v>
      </c>
      <c r="C78" s="77">
        <v>1225</v>
      </c>
      <c r="D78" s="77">
        <v>1225</v>
      </c>
    </row>
    <row r="79" spans="1:4" s="78" customFormat="1" ht="15.75" customHeight="1">
      <c r="A79" s="64">
        <v>9</v>
      </c>
      <c r="B79" s="76" t="s">
        <v>158</v>
      </c>
      <c r="C79" s="77">
        <v>279</v>
      </c>
      <c r="D79" s="77">
        <v>279</v>
      </c>
    </row>
    <row r="80" spans="1:4" s="87" customFormat="1" ht="32.25" customHeight="1">
      <c r="A80" s="64">
        <v>1</v>
      </c>
      <c r="B80" s="90" t="s">
        <v>79</v>
      </c>
      <c r="C80" s="69">
        <f>C81+C84+C87</f>
        <v>1470</v>
      </c>
      <c r="D80" s="69">
        <f>D81+D84+D87</f>
        <v>1470</v>
      </c>
    </row>
    <row r="81" spans="1:4" s="79" customFormat="1" ht="16.5" customHeight="1">
      <c r="A81" s="64">
        <v>2</v>
      </c>
      <c r="B81" s="81" t="s">
        <v>156</v>
      </c>
      <c r="C81" s="74">
        <v>355</v>
      </c>
      <c r="D81" s="74">
        <v>355</v>
      </c>
    </row>
    <row r="82" spans="1:4" s="78" customFormat="1" ht="15.75" customHeight="1">
      <c r="A82" s="64"/>
      <c r="B82" s="76" t="s">
        <v>157</v>
      </c>
      <c r="C82" s="77">
        <v>240</v>
      </c>
      <c r="D82" s="77">
        <v>240</v>
      </c>
    </row>
    <row r="83" spans="1:4" s="78" customFormat="1" ht="15.75" customHeight="1">
      <c r="A83" s="64"/>
      <c r="B83" s="76" t="s">
        <v>158</v>
      </c>
      <c r="C83" s="77">
        <v>115</v>
      </c>
      <c r="D83" s="77">
        <v>115</v>
      </c>
    </row>
    <row r="84" spans="1:4" s="79" customFormat="1" ht="20.25" customHeight="1">
      <c r="A84" s="64">
        <v>2</v>
      </c>
      <c r="B84" s="81" t="s">
        <v>163</v>
      </c>
      <c r="C84" s="91">
        <v>215</v>
      </c>
      <c r="D84" s="91">
        <v>215</v>
      </c>
    </row>
    <row r="85" spans="1:4" s="78" customFormat="1" ht="15.75" customHeight="1">
      <c r="A85" s="64"/>
      <c r="B85" s="76" t="s">
        <v>157</v>
      </c>
      <c r="C85" s="77">
        <v>175</v>
      </c>
      <c r="D85" s="77">
        <v>175</v>
      </c>
    </row>
    <row r="86" spans="1:4" s="78" customFormat="1" ht="15.75" customHeight="1">
      <c r="A86" s="64"/>
      <c r="B86" s="76" t="s">
        <v>158</v>
      </c>
      <c r="C86" s="92">
        <v>40</v>
      </c>
      <c r="D86" s="92">
        <v>40</v>
      </c>
    </row>
    <row r="87" spans="1:4" s="78" customFormat="1" ht="15.75" customHeight="1">
      <c r="A87" s="64">
        <v>2</v>
      </c>
      <c r="B87" s="81" t="s">
        <v>170</v>
      </c>
      <c r="C87" s="91">
        <v>900</v>
      </c>
      <c r="D87" s="91">
        <v>900</v>
      </c>
    </row>
    <row r="88" spans="1:4" s="66" customFormat="1" ht="38.25" customHeight="1">
      <c r="A88" s="64">
        <v>1</v>
      </c>
      <c r="B88" s="93" t="s">
        <v>143</v>
      </c>
      <c r="C88" s="69">
        <v>1236</v>
      </c>
      <c r="D88" s="69">
        <v>1236</v>
      </c>
    </row>
    <row r="89" spans="1:4" s="79" customFormat="1" ht="17.100000000000001" customHeight="1">
      <c r="A89" s="64">
        <v>2</v>
      </c>
      <c r="B89" s="81" t="s">
        <v>156</v>
      </c>
      <c r="C89" s="74">
        <v>1236</v>
      </c>
      <c r="D89" s="74">
        <v>1236</v>
      </c>
    </row>
    <row r="90" spans="1:4" s="79" customFormat="1" ht="17.100000000000001" customHeight="1">
      <c r="A90" s="64"/>
      <c r="B90" s="76" t="s">
        <v>157</v>
      </c>
      <c r="C90" s="77">
        <v>526</v>
      </c>
      <c r="D90" s="77">
        <v>526</v>
      </c>
    </row>
    <row r="91" spans="1:4" s="78" customFormat="1" ht="15.75" customHeight="1">
      <c r="A91" s="64"/>
      <c r="B91" s="76" t="s">
        <v>158</v>
      </c>
      <c r="C91" s="77">
        <v>710</v>
      </c>
      <c r="D91" s="77">
        <v>710</v>
      </c>
    </row>
    <row r="92" spans="1:4" s="66" customFormat="1" ht="39" customHeight="1">
      <c r="A92" s="64">
        <v>1</v>
      </c>
      <c r="B92" s="90" t="s">
        <v>171</v>
      </c>
      <c r="C92" s="69">
        <v>8050</v>
      </c>
      <c r="D92" s="69">
        <v>8050</v>
      </c>
    </row>
    <row r="93" spans="1:4" s="79" customFormat="1" ht="17.100000000000001" customHeight="1">
      <c r="A93" s="64">
        <v>2</v>
      </c>
      <c r="B93" s="81" t="s">
        <v>156</v>
      </c>
      <c r="C93" s="74">
        <v>4200</v>
      </c>
      <c r="D93" s="74">
        <v>4200</v>
      </c>
    </row>
    <row r="94" spans="1:4" s="78" customFormat="1" ht="15.75" customHeight="1">
      <c r="A94" s="64"/>
      <c r="B94" s="76" t="s">
        <v>157</v>
      </c>
      <c r="C94" s="77">
        <v>3500</v>
      </c>
      <c r="D94" s="77">
        <v>3500</v>
      </c>
    </row>
    <row r="95" spans="1:4" s="78" customFormat="1" ht="15.75" customHeight="1">
      <c r="A95" s="64"/>
      <c r="B95" s="76" t="s">
        <v>158</v>
      </c>
      <c r="C95" s="77">
        <v>700</v>
      </c>
      <c r="D95" s="77">
        <v>700</v>
      </c>
    </row>
    <row r="96" spans="1:4" s="78" customFormat="1" ht="15.75" customHeight="1">
      <c r="A96" s="64">
        <v>2</v>
      </c>
      <c r="B96" s="81" t="s">
        <v>163</v>
      </c>
      <c r="C96" s="91">
        <v>3848</v>
      </c>
      <c r="D96" s="91">
        <v>3848</v>
      </c>
    </row>
    <row r="97" spans="1:4" s="78" customFormat="1" ht="15.75" customHeight="1">
      <c r="A97" s="64"/>
      <c r="B97" s="76" t="s">
        <v>157</v>
      </c>
      <c r="C97" s="77">
        <v>3449</v>
      </c>
      <c r="D97" s="77">
        <v>3449</v>
      </c>
    </row>
    <row r="98" spans="1:4" s="78" customFormat="1" ht="15.75" customHeight="1">
      <c r="A98" s="64"/>
      <c r="B98" s="76" t="s">
        <v>158</v>
      </c>
      <c r="C98" s="92">
        <v>399</v>
      </c>
      <c r="D98" s="92">
        <v>399</v>
      </c>
    </row>
    <row r="99" spans="1:4" s="78" customFormat="1" ht="15.75" customHeight="1">
      <c r="A99" s="64">
        <v>2</v>
      </c>
      <c r="B99" s="81" t="s">
        <v>172</v>
      </c>
      <c r="C99" s="91">
        <v>2</v>
      </c>
      <c r="D99" s="91">
        <v>2</v>
      </c>
    </row>
    <row r="100" spans="1:4" s="78" customFormat="1" ht="15.75" customHeight="1">
      <c r="A100" s="64"/>
      <c r="B100" s="76" t="s">
        <v>157</v>
      </c>
      <c r="C100" s="77">
        <v>1</v>
      </c>
      <c r="D100" s="77">
        <v>1</v>
      </c>
    </row>
    <row r="101" spans="1:4" s="78" customFormat="1" ht="15.75" customHeight="1">
      <c r="A101" s="64"/>
      <c r="B101" s="76" t="s">
        <v>158</v>
      </c>
      <c r="C101" s="92">
        <v>1</v>
      </c>
      <c r="D101" s="92">
        <v>1</v>
      </c>
    </row>
    <row r="102" spans="1:4" s="66" customFormat="1" ht="39" customHeight="1">
      <c r="A102" s="64">
        <v>1</v>
      </c>
      <c r="B102" s="90" t="s">
        <v>173</v>
      </c>
      <c r="C102" s="69">
        <v>1000</v>
      </c>
      <c r="D102" s="69">
        <v>1000</v>
      </c>
    </row>
    <row r="103" spans="1:4" s="79" customFormat="1" ht="17.100000000000001" customHeight="1">
      <c r="A103" s="64">
        <v>2</v>
      </c>
      <c r="B103" s="81" t="s">
        <v>156</v>
      </c>
      <c r="C103" s="74">
        <v>1000</v>
      </c>
      <c r="D103" s="74">
        <v>1000</v>
      </c>
    </row>
    <row r="104" spans="1:4" s="78" customFormat="1" ht="15.75" customHeight="1">
      <c r="A104" s="64"/>
      <c r="B104" s="76" t="s">
        <v>157</v>
      </c>
      <c r="C104" s="77">
        <v>950</v>
      </c>
      <c r="D104" s="77">
        <v>950</v>
      </c>
    </row>
    <row r="105" spans="1:4" s="78" customFormat="1" ht="15.75" customHeight="1">
      <c r="A105" s="64"/>
      <c r="B105" s="76" t="s">
        <v>158</v>
      </c>
      <c r="C105" s="77">
        <v>50</v>
      </c>
      <c r="D105" s="77">
        <v>50</v>
      </c>
    </row>
    <row r="106" spans="1:4" s="66" customFormat="1" ht="30" customHeight="1">
      <c r="A106" s="64">
        <v>1</v>
      </c>
      <c r="B106" s="72" t="s">
        <v>174</v>
      </c>
      <c r="C106" s="69">
        <v>16944</v>
      </c>
      <c r="D106" s="69">
        <v>16944</v>
      </c>
    </row>
    <row r="107" spans="1:4" s="79" customFormat="1" ht="17.100000000000001" customHeight="1">
      <c r="A107" s="64">
        <v>2</v>
      </c>
      <c r="B107" s="81" t="s">
        <v>156</v>
      </c>
      <c r="C107" s="74">
        <v>13744</v>
      </c>
      <c r="D107" s="74">
        <v>13744</v>
      </c>
    </row>
    <row r="108" spans="1:4" s="78" customFormat="1" ht="15.75" customHeight="1">
      <c r="A108" s="64"/>
      <c r="B108" s="76" t="s">
        <v>157</v>
      </c>
      <c r="C108" s="77">
        <v>6633</v>
      </c>
      <c r="D108" s="77">
        <v>6633</v>
      </c>
    </row>
    <row r="109" spans="1:4" s="78" customFormat="1" ht="15.75" customHeight="1">
      <c r="A109" s="64"/>
      <c r="B109" s="76" t="s">
        <v>158</v>
      </c>
      <c r="C109" s="77">
        <v>7111</v>
      </c>
      <c r="D109" s="77">
        <v>7111</v>
      </c>
    </row>
    <row r="110" spans="1:4" s="78" customFormat="1" ht="15.75" customHeight="1">
      <c r="A110" s="64">
        <v>2</v>
      </c>
      <c r="B110" s="81" t="s">
        <v>163</v>
      </c>
      <c r="C110" s="91">
        <v>3200</v>
      </c>
      <c r="D110" s="91">
        <v>3200</v>
      </c>
    </row>
    <row r="111" spans="1:4" s="78" customFormat="1" ht="15.75" customHeight="1">
      <c r="A111" s="64"/>
      <c r="B111" s="76" t="s">
        <v>158</v>
      </c>
      <c r="C111" s="92">
        <v>3200</v>
      </c>
      <c r="D111" s="92">
        <v>3200</v>
      </c>
    </row>
    <row r="112" spans="1:4" s="87" customFormat="1" ht="19.5" customHeight="1">
      <c r="A112" s="64">
        <v>3</v>
      </c>
      <c r="B112" s="72" t="s">
        <v>175</v>
      </c>
      <c r="C112" s="94">
        <v>56303</v>
      </c>
      <c r="D112" s="94">
        <v>56303</v>
      </c>
    </row>
    <row r="113" spans="1:4" s="87" customFormat="1" ht="19.5" customHeight="1">
      <c r="A113" s="64">
        <v>3</v>
      </c>
      <c r="B113" s="72" t="s">
        <v>176</v>
      </c>
      <c r="C113" s="94">
        <v>20360</v>
      </c>
      <c r="D113" s="94">
        <v>20360</v>
      </c>
    </row>
    <row r="114" spans="1:4" s="87" customFormat="1" ht="19.5" customHeight="1">
      <c r="A114" s="64">
        <v>3</v>
      </c>
      <c r="B114" s="72" t="s">
        <v>177</v>
      </c>
      <c r="C114" s="95">
        <f>C87</f>
        <v>900</v>
      </c>
      <c r="D114" s="95">
        <f>D87</f>
        <v>900</v>
      </c>
    </row>
    <row r="115" spans="1:4" s="66" customFormat="1" ht="17.25" customHeight="1">
      <c r="A115" s="64"/>
      <c r="C115" s="96"/>
      <c r="D115" s="96"/>
    </row>
    <row r="116" spans="1:4">
      <c r="B116" s="98"/>
      <c r="C116" s="99"/>
      <c r="D116" s="99"/>
    </row>
    <row r="117" spans="1:4">
      <c r="B117" s="100" t="s">
        <v>178</v>
      </c>
      <c r="C117" s="101">
        <v>276</v>
      </c>
      <c r="D117" s="101">
        <v>276</v>
      </c>
    </row>
    <row r="118" spans="1:4">
      <c r="B118" s="102" t="s">
        <v>88</v>
      </c>
      <c r="C118" s="101">
        <v>56579</v>
      </c>
      <c r="D118" s="101">
        <v>56579</v>
      </c>
    </row>
    <row r="119" spans="1:4">
      <c r="B119" s="103"/>
    </row>
    <row r="120" spans="1:4" s="104" customFormat="1" ht="15.75" thickBot="1">
      <c r="A120" s="97"/>
      <c r="B120" s="103"/>
      <c r="C120" s="97"/>
      <c r="D120" s="97"/>
    </row>
    <row r="121" spans="1:4" ht="26.25" customHeight="1" thickBot="1">
      <c r="B121" s="105" t="s">
        <v>179</v>
      </c>
      <c r="C121" s="106">
        <v>56579</v>
      </c>
      <c r="D121" s="106">
        <v>56579</v>
      </c>
    </row>
    <row r="122" spans="1:4">
      <c r="C122" s="107">
        <v>0</v>
      </c>
      <c r="D122" s="107">
        <v>0</v>
      </c>
    </row>
    <row r="123" spans="1:4">
      <c r="C123" s="107"/>
      <c r="D123" s="107"/>
    </row>
    <row r="124" spans="1:4">
      <c r="B124" s="100" t="s">
        <v>180</v>
      </c>
      <c r="C124" s="101">
        <v>21</v>
      </c>
      <c r="D124" s="101">
        <v>21</v>
      </c>
    </row>
    <row r="125" spans="1:4" ht="15.75" thickBot="1">
      <c r="B125" s="102" t="s">
        <v>88</v>
      </c>
      <c r="C125" s="101">
        <v>20381</v>
      </c>
      <c r="D125" s="101">
        <v>20381</v>
      </c>
    </row>
    <row r="126" spans="1:4" ht="25.5" customHeight="1" thickBot="1">
      <c r="B126" s="105" t="s">
        <v>181</v>
      </c>
      <c r="C126" s="106">
        <v>20381</v>
      </c>
      <c r="D126" s="106">
        <v>20381</v>
      </c>
    </row>
    <row r="127" spans="1:4">
      <c r="C127" s="107">
        <v>0</v>
      </c>
      <c r="D127" s="107">
        <v>0</v>
      </c>
    </row>
    <row r="128" spans="1:4">
      <c r="B128" s="108"/>
    </row>
  </sheetData>
  <autoFilter ref="A4:D114"/>
  <mergeCells count="2">
    <mergeCell ref="B1:C1"/>
    <mergeCell ref="B2:D2"/>
  </mergeCells>
  <conditionalFormatting sqref="B1:B29 A1:A1048576 B31:B1048576 E1:XFD1048576 C1:D1 C3:D1048576">
    <cfRule type="expression" dxfId="1569" priority="8">
      <formula>$A1=3</formula>
    </cfRule>
    <cfRule type="expression" dxfId="1568" priority="9">
      <formula>$A1=2</formula>
    </cfRule>
    <cfRule type="expression" dxfId="1567" priority="10">
      <formula>$A1=1</formula>
    </cfRule>
  </conditionalFormatting>
  <conditionalFormatting sqref="B117:B121 B124:B126">
    <cfRule type="expression" dxfId="1566" priority="4">
      <formula>#REF!=4</formula>
    </cfRule>
    <cfRule type="expression" dxfId="1565" priority="5">
      <formula>#REF!=3</formula>
    </cfRule>
    <cfRule type="expression" dxfId="1564" priority="6">
      <formula>#REF!=2</formula>
    </cfRule>
    <cfRule type="expression" dxfId="1563" priority="7">
      <formula>#REF!=1</formula>
    </cfRule>
  </conditionalFormatting>
  <conditionalFormatting sqref="B30">
    <cfRule type="expression" dxfId="1562" priority="1">
      <formula>#REF!=3</formula>
    </cfRule>
    <cfRule type="expression" dxfId="1561" priority="2">
      <formula>#REF!=2</formula>
    </cfRule>
    <cfRule type="expression" dxfId="1560" priority="3">
      <formula>#REF!=1</formula>
    </cfRule>
  </conditionalFormatting>
  <pageMargins left="0.39370078740157483" right="0" top="0.39370078740157483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192"/>
  <sheetViews>
    <sheetView zoomScaleSheetLayoutView="70" workbookViewId="0">
      <pane xSplit="2" ySplit="2" topLeftCell="C3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RowHeight="18.75" customHeight="1" outlineLevelRow="2"/>
  <cols>
    <col min="1" max="1" width="4.85546875" style="182" hidden="1" customWidth="1"/>
    <col min="2" max="2" width="68.5703125" style="182" customWidth="1"/>
    <col min="3" max="3" width="10.28515625" style="183" customWidth="1"/>
    <col min="4" max="6" width="9.140625" style="183" customWidth="1"/>
    <col min="7" max="7" width="11.5703125" style="183" customWidth="1"/>
    <col min="8" max="8" width="9.140625" style="183" customWidth="1"/>
    <col min="9" max="9" width="11" style="183" customWidth="1"/>
    <col min="10" max="13" width="9.140625" style="183" customWidth="1"/>
    <col min="14" max="14" width="12.140625" style="184" customWidth="1"/>
    <col min="15" max="16" width="9.140625" customWidth="1"/>
  </cols>
  <sheetData>
    <row r="1" spans="1:14" s="109" customFormat="1" ht="51.75" customHeight="1">
      <c r="A1" s="64"/>
      <c r="B1" s="67" t="s">
        <v>182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109" customFormat="1" ht="129.75" customHeight="1">
      <c r="A2" s="64"/>
      <c r="B2" s="110" t="s">
        <v>183</v>
      </c>
      <c r="C2" s="111" t="s">
        <v>184</v>
      </c>
      <c r="D2" s="112" t="s">
        <v>185</v>
      </c>
      <c r="E2" s="112" t="s">
        <v>168</v>
      </c>
      <c r="F2" s="113" t="s">
        <v>169</v>
      </c>
      <c r="G2" s="114" t="s">
        <v>174</v>
      </c>
      <c r="H2" s="115" t="s">
        <v>81</v>
      </c>
      <c r="I2" s="115" t="s">
        <v>79</v>
      </c>
      <c r="J2" s="116" t="s">
        <v>165</v>
      </c>
      <c r="K2" s="117" t="s">
        <v>59</v>
      </c>
      <c r="L2" s="117" t="s">
        <v>186</v>
      </c>
      <c r="M2" s="117" t="s">
        <v>166</v>
      </c>
      <c r="N2" s="118" t="s">
        <v>187</v>
      </c>
    </row>
    <row r="3" spans="1:14" s="123" customFormat="1" ht="18" customHeight="1">
      <c r="A3" s="64">
        <v>1</v>
      </c>
      <c r="B3" s="119" t="s">
        <v>5</v>
      </c>
      <c r="C3" s="120">
        <v>0</v>
      </c>
      <c r="D3" s="69">
        <v>121</v>
      </c>
      <c r="E3" s="69">
        <v>144</v>
      </c>
      <c r="F3" s="69">
        <v>0</v>
      </c>
      <c r="G3" s="69">
        <v>0</v>
      </c>
      <c r="H3" s="69">
        <v>0</v>
      </c>
      <c r="I3" s="69">
        <v>0</v>
      </c>
      <c r="J3" s="69">
        <v>0</v>
      </c>
      <c r="K3" s="69">
        <v>0</v>
      </c>
      <c r="L3" s="69">
        <v>0</v>
      </c>
      <c r="M3" s="121">
        <v>0</v>
      </c>
      <c r="N3" s="122">
        <v>265</v>
      </c>
    </row>
    <row r="4" spans="1:14" s="128" customFormat="1" ht="18" customHeight="1">
      <c r="A4" s="64">
        <v>2</v>
      </c>
      <c r="B4" s="124" t="s">
        <v>188</v>
      </c>
      <c r="C4" s="125">
        <v>0</v>
      </c>
      <c r="D4" s="84">
        <v>121</v>
      </c>
      <c r="E4" s="84">
        <v>144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126">
        <v>0</v>
      </c>
      <c r="N4" s="127">
        <v>265</v>
      </c>
    </row>
    <row r="5" spans="1:14" s="132" customFormat="1" ht="18" customHeight="1">
      <c r="A5" s="64"/>
      <c r="B5" s="129" t="s">
        <v>157</v>
      </c>
      <c r="C5" s="130"/>
      <c r="D5" s="130">
        <v>100</v>
      </c>
      <c r="E5" s="130">
        <v>129</v>
      </c>
      <c r="F5" s="130"/>
      <c r="G5" s="130"/>
      <c r="H5" s="130"/>
      <c r="I5" s="130"/>
      <c r="J5" s="130"/>
      <c r="K5" s="130"/>
      <c r="L5" s="130"/>
      <c r="M5" s="130"/>
      <c r="N5" s="131">
        <v>229</v>
      </c>
    </row>
    <row r="6" spans="1:14" s="133" customFormat="1" ht="18" customHeight="1">
      <c r="A6" s="64"/>
      <c r="B6" s="129" t="s">
        <v>189</v>
      </c>
      <c r="C6" s="130"/>
      <c r="D6" s="130">
        <v>21</v>
      </c>
      <c r="E6" s="130">
        <v>15</v>
      </c>
      <c r="F6" s="130"/>
      <c r="G6" s="130"/>
      <c r="H6" s="130"/>
      <c r="I6" s="130"/>
      <c r="J6" s="130"/>
      <c r="K6" s="130"/>
      <c r="L6" s="130"/>
      <c r="M6" s="130"/>
      <c r="N6" s="131">
        <v>36</v>
      </c>
    </row>
    <row r="7" spans="1:14" s="134" customFormat="1" ht="18" customHeight="1">
      <c r="A7" s="64">
        <v>1</v>
      </c>
      <c r="B7" s="119" t="s">
        <v>133</v>
      </c>
      <c r="C7" s="120">
        <v>0</v>
      </c>
      <c r="D7" s="69">
        <v>33</v>
      </c>
      <c r="E7" s="69">
        <v>21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121">
        <v>0</v>
      </c>
      <c r="N7" s="122">
        <v>54</v>
      </c>
    </row>
    <row r="8" spans="1:14" s="138" customFormat="1" ht="18" customHeight="1">
      <c r="A8" s="64">
        <v>2</v>
      </c>
      <c r="B8" s="124" t="s">
        <v>188</v>
      </c>
      <c r="C8" s="135">
        <v>0</v>
      </c>
      <c r="D8" s="74">
        <v>33</v>
      </c>
      <c r="E8" s="74">
        <v>21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136">
        <v>0</v>
      </c>
      <c r="N8" s="137">
        <v>54</v>
      </c>
    </row>
    <row r="9" spans="1:14" s="140" customFormat="1" ht="18" customHeight="1">
      <c r="A9" s="64"/>
      <c r="B9" s="129" t="s">
        <v>157</v>
      </c>
      <c r="C9" s="139"/>
      <c r="D9" s="139">
        <v>24</v>
      </c>
      <c r="E9" s="139">
        <v>14</v>
      </c>
      <c r="F9" s="139"/>
      <c r="G9" s="139"/>
      <c r="H9" s="139"/>
      <c r="I9" s="139"/>
      <c r="J9" s="139"/>
      <c r="K9" s="139"/>
      <c r="L9" s="139"/>
      <c r="M9" s="139"/>
      <c r="N9" s="131">
        <v>38</v>
      </c>
    </row>
    <row r="10" spans="1:14" s="141" customFormat="1" ht="18" customHeight="1">
      <c r="A10" s="64"/>
      <c r="B10" s="129" t="s">
        <v>189</v>
      </c>
      <c r="C10" s="139"/>
      <c r="D10" s="139">
        <v>9</v>
      </c>
      <c r="E10" s="139">
        <v>7</v>
      </c>
      <c r="F10" s="139"/>
      <c r="G10" s="139"/>
      <c r="H10" s="139"/>
      <c r="I10" s="139"/>
      <c r="J10" s="139"/>
      <c r="K10" s="139"/>
      <c r="L10" s="139"/>
      <c r="M10" s="139"/>
      <c r="N10" s="131">
        <v>16</v>
      </c>
    </row>
    <row r="11" spans="1:14" s="142" customFormat="1" ht="18" customHeight="1">
      <c r="A11" s="64">
        <v>1</v>
      </c>
      <c r="B11" s="119" t="s">
        <v>95</v>
      </c>
      <c r="C11" s="120">
        <v>0</v>
      </c>
      <c r="D11" s="69">
        <v>0</v>
      </c>
      <c r="E11" s="69">
        <v>0</v>
      </c>
      <c r="F11" s="69">
        <v>0</v>
      </c>
      <c r="G11" s="69">
        <v>70</v>
      </c>
      <c r="H11" s="69">
        <v>25</v>
      </c>
      <c r="I11" s="69">
        <v>0</v>
      </c>
      <c r="J11" s="69">
        <v>0</v>
      </c>
      <c r="K11" s="69">
        <v>0</v>
      </c>
      <c r="L11" s="69">
        <v>99</v>
      </c>
      <c r="M11" s="121">
        <v>0</v>
      </c>
      <c r="N11" s="122">
        <v>194</v>
      </c>
    </row>
    <row r="12" spans="1:14" s="143" customFormat="1" ht="18" customHeight="1">
      <c r="A12" s="64">
        <v>2</v>
      </c>
      <c r="B12" s="124" t="s">
        <v>188</v>
      </c>
      <c r="C12" s="125">
        <v>0</v>
      </c>
      <c r="D12" s="84">
        <v>0</v>
      </c>
      <c r="E12" s="84">
        <v>0</v>
      </c>
      <c r="F12" s="84">
        <v>0</v>
      </c>
      <c r="G12" s="84">
        <v>70</v>
      </c>
      <c r="H12" s="84">
        <v>25</v>
      </c>
      <c r="I12" s="84">
        <v>0</v>
      </c>
      <c r="J12" s="84">
        <v>0</v>
      </c>
      <c r="K12" s="84">
        <v>0</v>
      </c>
      <c r="L12" s="84">
        <v>99</v>
      </c>
      <c r="M12" s="126">
        <v>0</v>
      </c>
      <c r="N12" s="127">
        <v>194</v>
      </c>
    </row>
    <row r="13" spans="1:14" s="144" customFormat="1" ht="18" customHeight="1">
      <c r="A13" s="64"/>
      <c r="B13" s="129" t="s">
        <v>157</v>
      </c>
      <c r="C13" s="139"/>
      <c r="D13" s="139"/>
      <c r="E13" s="139"/>
      <c r="F13" s="139"/>
      <c r="G13" s="139"/>
      <c r="H13" s="139">
        <v>20</v>
      </c>
      <c r="I13" s="139"/>
      <c r="J13" s="139"/>
      <c r="K13" s="139"/>
      <c r="L13" s="139">
        <v>89</v>
      </c>
      <c r="M13" s="139"/>
      <c r="N13" s="131">
        <v>109</v>
      </c>
    </row>
    <row r="14" spans="1:14" s="144" customFormat="1" ht="18" customHeight="1">
      <c r="A14" s="64"/>
      <c r="B14" s="129" t="s">
        <v>189</v>
      </c>
      <c r="C14" s="139"/>
      <c r="D14" s="139"/>
      <c r="E14" s="139"/>
      <c r="F14" s="139"/>
      <c r="G14" s="139">
        <v>70</v>
      </c>
      <c r="H14" s="139">
        <v>5</v>
      </c>
      <c r="I14" s="139"/>
      <c r="J14" s="139"/>
      <c r="K14" s="139"/>
      <c r="L14" s="139">
        <v>10</v>
      </c>
      <c r="M14" s="139"/>
      <c r="N14" s="131">
        <v>85</v>
      </c>
    </row>
    <row r="15" spans="1:14" s="145" customFormat="1" ht="18" customHeight="1">
      <c r="A15" s="64">
        <v>1</v>
      </c>
      <c r="B15" s="119" t="s">
        <v>96</v>
      </c>
      <c r="C15" s="120">
        <v>0</v>
      </c>
      <c r="D15" s="69">
        <v>110</v>
      </c>
      <c r="E15" s="69">
        <v>100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121">
        <v>0</v>
      </c>
      <c r="N15" s="122">
        <v>210</v>
      </c>
    </row>
    <row r="16" spans="1:14" s="75" customFormat="1" ht="18" customHeight="1">
      <c r="A16" s="64">
        <v>2</v>
      </c>
      <c r="B16" s="124" t="s">
        <v>188</v>
      </c>
      <c r="C16" s="135">
        <v>0</v>
      </c>
      <c r="D16" s="74">
        <v>110</v>
      </c>
      <c r="E16" s="74">
        <v>100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136">
        <v>0</v>
      </c>
      <c r="N16" s="137">
        <v>210</v>
      </c>
    </row>
    <row r="17" spans="1:14" s="146" customFormat="1" ht="18" customHeight="1">
      <c r="A17" s="64"/>
      <c r="B17" s="129" t="s">
        <v>157</v>
      </c>
      <c r="C17" s="139"/>
      <c r="D17" s="139">
        <v>100</v>
      </c>
      <c r="E17" s="139">
        <v>85</v>
      </c>
      <c r="F17" s="139"/>
      <c r="G17" s="139"/>
      <c r="H17" s="139"/>
      <c r="I17" s="139"/>
      <c r="J17" s="139"/>
      <c r="K17" s="139"/>
      <c r="L17" s="139"/>
      <c r="M17" s="139"/>
      <c r="N17" s="131">
        <v>185</v>
      </c>
    </row>
    <row r="18" spans="1:14" s="146" customFormat="1" ht="18" customHeight="1">
      <c r="A18" s="64"/>
      <c r="B18" s="129" t="s">
        <v>189</v>
      </c>
      <c r="C18" s="139"/>
      <c r="D18" s="139">
        <v>10</v>
      </c>
      <c r="E18" s="139">
        <v>15</v>
      </c>
      <c r="F18" s="139"/>
      <c r="G18" s="139"/>
      <c r="H18" s="139"/>
      <c r="I18" s="139"/>
      <c r="J18" s="139"/>
      <c r="K18" s="139"/>
      <c r="L18" s="139"/>
      <c r="M18" s="139"/>
      <c r="N18" s="131">
        <v>25</v>
      </c>
    </row>
    <row r="19" spans="1:14" s="123" customFormat="1" ht="18" customHeight="1">
      <c r="A19" s="64">
        <v>1</v>
      </c>
      <c r="B19" s="119" t="s">
        <v>97</v>
      </c>
      <c r="C19" s="120">
        <v>0</v>
      </c>
      <c r="D19" s="69">
        <v>0</v>
      </c>
      <c r="E19" s="69">
        <v>0</v>
      </c>
      <c r="F19" s="69">
        <v>0</v>
      </c>
      <c r="G19" s="69">
        <v>40</v>
      </c>
      <c r="H19" s="69">
        <v>48</v>
      </c>
      <c r="I19" s="69">
        <v>0</v>
      </c>
      <c r="J19" s="69">
        <v>0</v>
      </c>
      <c r="K19" s="69">
        <v>0</v>
      </c>
      <c r="L19" s="69">
        <v>0</v>
      </c>
      <c r="M19" s="121">
        <v>66</v>
      </c>
      <c r="N19" s="122">
        <v>154</v>
      </c>
    </row>
    <row r="20" spans="1:14" s="147" customFormat="1" ht="18" customHeight="1">
      <c r="A20" s="64">
        <v>2</v>
      </c>
      <c r="B20" s="124" t="s">
        <v>188</v>
      </c>
      <c r="C20" s="125">
        <v>0</v>
      </c>
      <c r="D20" s="84">
        <v>0</v>
      </c>
      <c r="E20" s="84">
        <v>0</v>
      </c>
      <c r="F20" s="84">
        <v>0</v>
      </c>
      <c r="G20" s="84">
        <v>40</v>
      </c>
      <c r="H20" s="84">
        <v>48</v>
      </c>
      <c r="I20" s="84">
        <v>0</v>
      </c>
      <c r="J20" s="84">
        <v>0</v>
      </c>
      <c r="K20" s="84">
        <v>0</v>
      </c>
      <c r="L20" s="84">
        <v>0</v>
      </c>
      <c r="M20" s="126">
        <v>66</v>
      </c>
      <c r="N20" s="127">
        <v>154</v>
      </c>
    </row>
    <row r="21" spans="1:14" s="78" customFormat="1" ht="18" customHeight="1">
      <c r="A21" s="64"/>
      <c r="B21" s="129" t="s">
        <v>157</v>
      </c>
      <c r="C21" s="139"/>
      <c r="D21" s="139"/>
      <c r="E21" s="139"/>
      <c r="F21" s="139"/>
      <c r="G21" s="139"/>
      <c r="H21" s="139">
        <v>40</v>
      </c>
      <c r="I21" s="139"/>
      <c r="J21" s="139"/>
      <c r="K21" s="139"/>
      <c r="L21" s="139"/>
      <c r="M21" s="139">
        <v>59</v>
      </c>
      <c r="N21" s="131">
        <v>99</v>
      </c>
    </row>
    <row r="22" spans="1:14" s="78" customFormat="1" ht="18" customHeight="1">
      <c r="A22" s="64"/>
      <c r="B22" s="129" t="s">
        <v>189</v>
      </c>
      <c r="C22" s="139"/>
      <c r="D22" s="139"/>
      <c r="E22" s="139"/>
      <c r="F22" s="139"/>
      <c r="G22" s="139">
        <v>40</v>
      </c>
      <c r="H22" s="139">
        <v>8</v>
      </c>
      <c r="I22" s="139"/>
      <c r="J22" s="139"/>
      <c r="K22" s="139"/>
      <c r="L22" s="139"/>
      <c r="M22" s="139">
        <v>7</v>
      </c>
      <c r="N22" s="131">
        <v>55</v>
      </c>
    </row>
    <row r="23" spans="1:14" s="123" customFormat="1" ht="18" customHeight="1">
      <c r="A23" s="64">
        <v>1</v>
      </c>
      <c r="B23" s="119" t="s">
        <v>98</v>
      </c>
      <c r="C23" s="120">
        <v>0</v>
      </c>
      <c r="D23" s="69">
        <v>0</v>
      </c>
      <c r="E23" s="69">
        <v>0</v>
      </c>
      <c r="F23" s="69">
        <v>0</v>
      </c>
      <c r="G23" s="69">
        <v>300</v>
      </c>
      <c r="H23" s="69">
        <v>215</v>
      </c>
      <c r="I23" s="69">
        <v>42</v>
      </c>
      <c r="J23" s="69">
        <v>0</v>
      </c>
      <c r="K23" s="69">
        <v>0</v>
      </c>
      <c r="L23" s="69">
        <v>110</v>
      </c>
      <c r="M23" s="121">
        <v>70</v>
      </c>
      <c r="N23" s="122">
        <v>737</v>
      </c>
    </row>
    <row r="24" spans="1:14" s="86" customFormat="1" ht="18" customHeight="1">
      <c r="A24" s="64">
        <v>2</v>
      </c>
      <c r="B24" s="124" t="s">
        <v>188</v>
      </c>
      <c r="C24" s="125">
        <v>0</v>
      </c>
      <c r="D24" s="84">
        <v>0</v>
      </c>
      <c r="E24" s="84">
        <v>0</v>
      </c>
      <c r="F24" s="84">
        <v>0</v>
      </c>
      <c r="G24" s="84">
        <v>300</v>
      </c>
      <c r="H24" s="84">
        <v>215</v>
      </c>
      <c r="I24" s="84">
        <v>42</v>
      </c>
      <c r="J24" s="84">
        <v>0</v>
      </c>
      <c r="K24" s="84">
        <v>0</v>
      </c>
      <c r="L24" s="84">
        <v>110</v>
      </c>
      <c r="M24" s="126">
        <v>70</v>
      </c>
      <c r="N24" s="127">
        <v>737</v>
      </c>
    </row>
    <row r="25" spans="1:14" s="78" customFormat="1" ht="18" customHeight="1">
      <c r="A25" s="64"/>
      <c r="B25" s="129" t="s">
        <v>157</v>
      </c>
      <c r="C25" s="148"/>
      <c r="D25" s="148"/>
      <c r="E25" s="148"/>
      <c r="F25" s="148"/>
      <c r="G25" s="148"/>
      <c r="H25" s="148">
        <v>193</v>
      </c>
      <c r="I25" s="148">
        <v>40</v>
      </c>
      <c r="J25" s="148"/>
      <c r="K25" s="148"/>
      <c r="L25" s="148">
        <v>100</v>
      </c>
      <c r="M25" s="148">
        <v>50</v>
      </c>
      <c r="N25" s="131">
        <v>383</v>
      </c>
    </row>
    <row r="26" spans="1:14" s="78" customFormat="1" ht="18" customHeight="1">
      <c r="A26" s="64"/>
      <c r="B26" s="129" t="s">
        <v>189</v>
      </c>
      <c r="C26" s="148"/>
      <c r="D26" s="148"/>
      <c r="E26" s="148"/>
      <c r="F26" s="148"/>
      <c r="G26" s="148">
        <v>300</v>
      </c>
      <c r="H26" s="148">
        <v>22</v>
      </c>
      <c r="I26" s="148">
        <v>2</v>
      </c>
      <c r="J26" s="148"/>
      <c r="K26" s="148"/>
      <c r="L26" s="148">
        <v>10</v>
      </c>
      <c r="M26" s="148">
        <v>20</v>
      </c>
      <c r="N26" s="131">
        <v>354</v>
      </c>
    </row>
    <row r="27" spans="1:14" s="123" customFormat="1" ht="18" customHeight="1">
      <c r="A27" s="64">
        <v>1</v>
      </c>
      <c r="B27" s="119" t="s">
        <v>99</v>
      </c>
      <c r="C27" s="120">
        <v>0</v>
      </c>
      <c r="D27" s="69">
        <v>0</v>
      </c>
      <c r="E27" s="69">
        <v>0</v>
      </c>
      <c r="F27" s="69">
        <v>0</v>
      </c>
      <c r="G27" s="69">
        <v>30</v>
      </c>
      <c r="H27" s="69">
        <v>65</v>
      </c>
      <c r="I27" s="69">
        <v>0</v>
      </c>
      <c r="J27" s="69">
        <v>0</v>
      </c>
      <c r="K27" s="69">
        <v>0</v>
      </c>
      <c r="L27" s="69">
        <v>110</v>
      </c>
      <c r="M27" s="121">
        <v>0</v>
      </c>
      <c r="N27" s="122">
        <v>205</v>
      </c>
    </row>
    <row r="28" spans="1:14" s="86" customFormat="1" ht="18" customHeight="1">
      <c r="A28" s="64">
        <v>2</v>
      </c>
      <c r="B28" s="124" t="s">
        <v>188</v>
      </c>
      <c r="C28" s="125">
        <v>0</v>
      </c>
      <c r="D28" s="84">
        <v>0</v>
      </c>
      <c r="E28" s="84">
        <v>0</v>
      </c>
      <c r="F28" s="84">
        <v>0</v>
      </c>
      <c r="G28" s="84">
        <v>30</v>
      </c>
      <c r="H28" s="84">
        <v>65</v>
      </c>
      <c r="I28" s="84">
        <v>0</v>
      </c>
      <c r="J28" s="84">
        <v>0</v>
      </c>
      <c r="K28" s="84">
        <v>0</v>
      </c>
      <c r="L28" s="84">
        <v>110</v>
      </c>
      <c r="M28" s="126">
        <v>0</v>
      </c>
      <c r="N28" s="127">
        <v>205</v>
      </c>
    </row>
    <row r="29" spans="1:14" s="78" customFormat="1" ht="18" customHeight="1">
      <c r="A29" s="64"/>
      <c r="B29" s="129" t="s">
        <v>157</v>
      </c>
      <c r="C29" s="148"/>
      <c r="D29" s="148"/>
      <c r="E29" s="148"/>
      <c r="F29" s="148"/>
      <c r="G29" s="148"/>
      <c r="H29" s="148">
        <v>58</v>
      </c>
      <c r="I29" s="148"/>
      <c r="J29" s="148"/>
      <c r="K29" s="148"/>
      <c r="L29" s="148">
        <v>100</v>
      </c>
      <c r="M29" s="148"/>
      <c r="N29" s="131">
        <v>158</v>
      </c>
    </row>
    <row r="30" spans="1:14" s="78" customFormat="1" ht="18" customHeight="1">
      <c r="A30" s="64"/>
      <c r="B30" s="129" t="s">
        <v>189</v>
      </c>
      <c r="C30" s="148"/>
      <c r="D30" s="148"/>
      <c r="E30" s="148"/>
      <c r="F30" s="148"/>
      <c r="G30" s="148">
        <v>30</v>
      </c>
      <c r="H30" s="148">
        <v>7</v>
      </c>
      <c r="I30" s="148"/>
      <c r="J30" s="148"/>
      <c r="K30" s="148"/>
      <c r="L30" s="148">
        <v>10</v>
      </c>
      <c r="M30" s="148"/>
      <c r="N30" s="131">
        <v>47</v>
      </c>
    </row>
    <row r="31" spans="1:14" s="123" customFormat="1" ht="18" customHeight="1">
      <c r="A31" s="64">
        <v>1</v>
      </c>
      <c r="B31" s="119" t="s">
        <v>100</v>
      </c>
      <c r="C31" s="120">
        <v>0</v>
      </c>
      <c r="D31" s="69">
        <v>0</v>
      </c>
      <c r="E31" s="69">
        <v>0</v>
      </c>
      <c r="F31" s="69">
        <v>0</v>
      </c>
      <c r="G31" s="69">
        <v>60</v>
      </c>
      <c r="H31" s="69">
        <v>29</v>
      </c>
      <c r="I31" s="69">
        <v>0</v>
      </c>
      <c r="J31" s="69">
        <v>0</v>
      </c>
      <c r="K31" s="69">
        <v>0</v>
      </c>
      <c r="L31" s="69">
        <v>110</v>
      </c>
      <c r="M31" s="121">
        <v>0</v>
      </c>
      <c r="N31" s="122">
        <v>199</v>
      </c>
    </row>
    <row r="32" spans="1:14" s="75" customFormat="1" ht="18" customHeight="1">
      <c r="A32" s="64">
        <v>2</v>
      </c>
      <c r="B32" s="124" t="s">
        <v>188</v>
      </c>
      <c r="C32" s="135">
        <v>0</v>
      </c>
      <c r="D32" s="74">
        <v>0</v>
      </c>
      <c r="E32" s="74">
        <v>0</v>
      </c>
      <c r="F32" s="74">
        <v>0</v>
      </c>
      <c r="G32" s="74">
        <v>60</v>
      </c>
      <c r="H32" s="74">
        <v>29</v>
      </c>
      <c r="I32" s="74">
        <v>0</v>
      </c>
      <c r="J32" s="74">
        <v>0</v>
      </c>
      <c r="K32" s="74">
        <v>0</v>
      </c>
      <c r="L32" s="74">
        <v>110</v>
      </c>
      <c r="M32" s="136">
        <v>0</v>
      </c>
      <c r="N32" s="137">
        <v>199</v>
      </c>
    </row>
    <row r="33" spans="1:14" s="146" customFormat="1" ht="18" customHeight="1">
      <c r="A33" s="64"/>
      <c r="B33" s="129" t="s">
        <v>157</v>
      </c>
      <c r="C33" s="149"/>
      <c r="D33" s="150"/>
      <c r="E33" s="150"/>
      <c r="F33" s="150"/>
      <c r="G33" s="130"/>
      <c r="H33" s="150">
        <v>22</v>
      </c>
      <c r="I33" s="130"/>
      <c r="J33" s="150"/>
      <c r="K33" s="149"/>
      <c r="L33" s="149">
        <v>100</v>
      </c>
      <c r="M33" s="150"/>
      <c r="N33" s="131">
        <v>122</v>
      </c>
    </row>
    <row r="34" spans="1:14" s="146" customFormat="1" ht="18" customHeight="1">
      <c r="A34" s="64"/>
      <c r="B34" s="129" t="s">
        <v>189</v>
      </c>
      <c r="C34" s="149"/>
      <c r="D34" s="149"/>
      <c r="E34" s="149"/>
      <c r="F34" s="149"/>
      <c r="G34" s="149">
        <v>60</v>
      </c>
      <c r="H34" s="149">
        <v>7</v>
      </c>
      <c r="I34" s="149"/>
      <c r="J34" s="149"/>
      <c r="K34" s="149"/>
      <c r="L34" s="149">
        <v>10</v>
      </c>
      <c r="M34" s="149"/>
      <c r="N34" s="131">
        <v>77</v>
      </c>
    </row>
    <row r="35" spans="1:14" s="123" customFormat="1" ht="18" customHeight="1">
      <c r="A35" s="64">
        <v>1</v>
      </c>
      <c r="B35" s="119" t="s">
        <v>29</v>
      </c>
      <c r="C35" s="120">
        <v>0</v>
      </c>
      <c r="D35" s="69">
        <v>0</v>
      </c>
      <c r="E35" s="69">
        <v>0</v>
      </c>
      <c r="F35" s="69">
        <v>0</v>
      </c>
      <c r="G35" s="69">
        <v>270</v>
      </c>
      <c r="H35" s="69">
        <v>80</v>
      </c>
      <c r="I35" s="69">
        <v>0</v>
      </c>
      <c r="J35" s="69">
        <v>399</v>
      </c>
      <c r="K35" s="69">
        <v>0</v>
      </c>
      <c r="L35" s="69">
        <v>0</v>
      </c>
      <c r="M35" s="121">
        <v>0</v>
      </c>
      <c r="N35" s="122">
        <v>749</v>
      </c>
    </row>
    <row r="36" spans="1:14" s="75" customFormat="1" ht="18" customHeight="1">
      <c r="A36" s="64">
        <v>2</v>
      </c>
      <c r="B36" s="124" t="s">
        <v>188</v>
      </c>
      <c r="C36" s="135">
        <v>0</v>
      </c>
      <c r="D36" s="74">
        <v>0</v>
      </c>
      <c r="E36" s="74">
        <v>0</v>
      </c>
      <c r="F36" s="74">
        <v>0</v>
      </c>
      <c r="G36" s="74">
        <v>270</v>
      </c>
      <c r="H36" s="74">
        <v>80</v>
      </c>
      <c r="I36" s="74">
        <v>0</v>
      </c>
      <c r="J36" s="74">
        <v>399</v>
      </c>
      <c r="K36" s="74">
        <v>0</v>
      </c>
      <c r="L36" s="74">
        <v>0</v>
      </c>
      <c r="M36" s="136">
        <v>0</v>
      </c>
      <c r="N36" s="137">
        <v>749</v>
      </c>
    </row>
    <row r="37" spans="1:14" s="146" customFormat="1" ht="18" customHeight="1">
      <c r="A37" s="64"/>
      <c r="B37" s="129" t="s">
        <v>157</v>
      </c>
      <c r="C37" s="139"/>
      <c r="D37" s="139"/>
      <c r="E37" s="139"/>
      <c r="F37" s="139"/>
      <c r="G37" s="139"/>
      <c r="H37" s="139">
        <v>70</v>
      </c>
      <c r="I37" s="139"/>
      <c r="J37" s="139">
        <v>369</v>
      </c>
      <c r="K37" s="139"/>
      <c r="L37" s="139"/>
      <c r="M37" s="139"/>
      <c r="N37" s="131">
        <v>439</v>
      </c>
    </row>
    <row r="38" spans="1:14" s="146" customFormat="1" ht="18" customHeight="1">
      <c r="A38" s="64"/>
      <c r="B38" s="129" t="s">
        <v>189</v>
      </c>
      <c r="C38" s="139"/>
      <c r="D38" s="139"/>
      <c r="E38" s="139"/>
      <c r="F38" s="139"/>
      <c r="G38" s="139">
        <v>270</v>
      </c>
      <c r="H38" s="139">
        <v>10</v>
      </c>
      <c r="I38" s="139"/>
      <c r="J38" s="139">
        <v>30</v>
      </c>
      <c r="K38" s="139"/>
      <c r="L38" s="139"/>
      <c r="M38" s="139"/>
      <c r="N38" s="131">
        <v>310</v>
      </c>
    </row>
    <row r="39" spans="1:14" s="123" customFormat="1" ht="18" customHeight="1">
      <c r="A39" s="64">
        <v>1</v>
      </c>
      <c r="B39" s="119" t="s">
        <v>101</v>
      </c>
      <c r="C39" s="120">
        <v>0</v>
      </c>
      <c r="D39" s="69">
        <v>0</v>
      </c>
      <c r="E39" s="69">
        <v>0</v>
      </c>
      <c r="F39" s="69">
        <v>0</v>
      </c>
      <c r="G39" s="69">
        <v>100</v>
      </c>
      <c r="H39" s="69">
        <v>182</v>
      </c>
      <c r="I39" s="69">
        <v>0</v>
      </c>
      <c r="J39" s="69">
        <v>0</v>
      </c>
      <c r="K39" s="69">
        <v>0</v>
      </c>
      <c r="L39" s="69">
        <v>110</v>
      </c>
      <c r="M39" s="121">
        <v>0</v>
      </c>
      <c r="N39" s="122">
        <v>392</v>
      </c>
    </row>
    <row r="40" spans="1:14" s="86" customFormat="1" ht="18" customHeight="1">
      <c r="A40" s="64">
        <v>2</v>
      </c>
      <c r="B40" s="124" t="s">
        <v>188</v>
      </c>
      <c r="C40" s="125">
        <v>0</v>
      </c>
      <c r="D40" s="84">
        <v>0</v>
      </c>
      <c r="E40" s="84">
        <v>0</v>
      </c>
      <c r="F40" s="84">
        <v>0</v>
      </c>
      <c r="G40" s="84">
        <v>100</v>
      </c>
      <c r="H40" s="84">
        <v>182</v>
      </c>
      <c r="I40" s="84">
        <v>0</v>
      </c>
      <c r="J40" s="84">
        <v>0</v>
      </c>
      <c r="K40" s="84">
        <v>0</v>
      </c>
      <c r="L40" s="84">
        <v>110</v>
      </c>
      <c r="M40" s="126">
        <v>0</v>
      </c>
      <c r="N40" s="127">
        <v>392</v>
      </c>
    </row>
    <row r="41" spans="1:14" s="78" customFormat="1" ht="18" customHeight="1">
      <c r="A41" s="64"/>
      <c r="B41" s="129" t="s">
        <v>157</v>
      </c>
      <c r="C41" s="139"/>
      <c r="D41" s="139"/>
      <c r="E41" s="139"/>
      <c r="F41" s="139"/>
      <c r="G41" s="139"/>
      <c r="H41" s="139">
        <v>172</v>
      </c>
      <c r="I41" s="139"/>
      <c r="J41" s="139"/>
      <c r="K41" s="139"/>
      <c r="L41" s="139">
        <v>100</v>
      </c>
      <c r="M41" s="139"/>
      <c r="N41" s="131">
        <v>272</v>
      </c>
    </row>
    <row r="42" spans="1:14" s="78" customFormat="1" ht="18" customHeight="1">
      <c r="A42" s="64"/>
      <c r="B42" s="129" t="s">
        <v>189</v>
      </c>
      <c r="C42" s="139"/>
      <c r="D42" s="139"/>
      <c r="E42" s="139"/>
      <c r="F42" s="139"/>
      <c r="G42" s="139">
        <v>100</v>
      </c>
      <c r="H42" s="139">
        <v>10</v>
      </c>
      <c r="I42" s="139"/>
      <c r="J42" s="139"/>
      <c r="K42" s="139"/>
      <c r="L42" s="139">
        <v>10</v>
      </c>
      <c r="M42" s="139"/>
      <c r="N42" s="131">
        <v>120</v>
      </c>
    </row>
    <row r="43" spans="1:14" s="151" customFormat="1" ht="18" customHeight="1">
      <c r="A43" s="64">
        <v>1</v>
      </c>
      <c r="B43" s="119" t="s">
        <v>31</v>
      </c>
      <c r="C43" s="120">
        <v>0</v>
      </c>
      <c r="D43" s="69">
        <v>0</v>
      </c>
      <c r="E43" s="69">
        <v>0</v>
      </c>
      <c r="F43" s="69">
        <v>0</v>
      </c>
      <c r="G43" s="69">
        <v>190</v>
      </c>
      <c r="H43" s="69">
        <v>246</v>
      </c>
      <c r="I43" s="69">
        <v>0</v>
      </c>
      <c r="J43" s="69">
        <v>0</v>
      </c>
      <c r="K43" s="69">
        <v>0</v>
      </c>
      <c r="L43" s="69">
        <v>0</v>
      </c>
      <c r="M43" s="121">
        <v>68</v>
      </c>
      <c r="N43" s="122">
        <v>504</v>
      </c>
    </row>
    <row r="44" spans="1:14" s="75" customFormat="1" ht="18" customHeight="1">
      <c r="A44" s="64">
        <v>2</v>
      </c>
      <c r="B44" s="124" t="s">
        <v>188</v>
      </c>
      <c r="C44" s="135">
        <v>0</v>
      </c>
      <c r="D44" s="74">
        <v>0</v>
      </c>
      <c r="E44" s="74">
        <v>0</v>
      </c>
      <c r="F44" s="74">
        <v>0</v>
      </c>
      <c r="G44" s="74">
        <v>190</v>
      </c>
      <c r="H44" s="74">
        <v>246</v>
      </c>
      <c r="I44" s="74">
        <v>0</v>
      </c>
      <c r="J44" s="74">
        <v>0</v>
      </c>
      <c r="K44" s="74">
        <v>0</v>
      </c>
      <c r="L44" s="74">
        <v>0</v>
      </c>
      <c r="M44" s="136">
        <v>68</v>
      </c>
      <c r="N44" s="137">
        <v>504</v>
      </c>
    </row>
    <row r="45" spans="1:14" s="146" customFormat="1" ht="18" customHeight="1">
      <c r="A45" s="64"/>
      <c r="B45" s="129" t="s">
        <v>157</v>
      </c>
      <c r="C45" s="139"/>
      <c r="D45" s="139"/>
      <c r="E45" s="139"/>
      <c r="F45" s="139"/>
      <c r="G45" s="139"/>
      <c r="H45" s="139">
        <v>231</v>
      </c>
      <c r="I45" s="139"/>
      <c r="J45" s="139"/>
      <c r="K45" s="139"/>
      <c r="L45" s="139"/>
      <c r="M45" s="139">
        <v>50</v>
      </c>
      <c r="N45" s="131">
        <v>281</v>
      </c>
    </row>
    <row r="46" spans="1:14" s="146" customFormat="1" ht="18" customHeight="1">
      <c r="A46" s="64"/>
      <c r="B46" s="129" t="s">
        <v>189</v>
      </c>
      <c r="C46" s="139"/>
      <c r="D46" s="139"/>
      <c r="E46" s="139"/>
      <c r="F46" s="139"/>
      <c r="G46" s="139">
        <v>190</v>
      </c>
      <c r="H46" s="139">
        <v>15</v>
      </c>
      <c r="I46" s="139"/>
      <c r="J46" s="139"/>
      <c r="K46" s="139"/>
      <c r="L46" s="139"/>
      <c r="M46" s="139">
        <v>18</v>
      </c>
      <c r="N46" s="131">
        <v>223</v>
      </c>
    </row>
    <row r="47" spans="1:14" s="152" customFormat="1" ht="18" customHeight="1">
      <c r="A47" s="64">
        <v>1</v>
      </c>
      <c r="B47" s="119" t="s">
        <v>102</v>
      </c>
      <c r="C47" s="120">
        <v>0</v>
      </c>
      <c r="D47" s="69">
        <v>138</v>
      </c>
      <c r="E47" s="69">
        <v>115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121">
        <v>0</v>
      </c>
      <c r="N47" s="122">
        <v>253</v>
      </c>
    </row>
    <row r="48" spans="1:14" s="153" customFormat="1" ht="18" customHeight="1">
      <c r="A48" s="64">
        <v>2</v>
      </c>
      <c r="B48" s="124" t="s">
        <v>188</v>
      </c>
      <c r="C48" s="135">
        <v>0</v>
      </c>
      <c r="D48" s="74">
        <v>138</v>
      </c>
      <c r="E48" s="74">
        <v>115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136">
        <v>0</v>
      </c>
      <c r="N48" s="137">
        <v>253</v>
      </c>
    </row>
    <row r="49" spans="1:14" s="154" customFormat="1" ht="18" customHeight="1">
      <c r="A49" s="64"/>
      <c r="B49" s="129" t="s">
        <v>157</v>
      </c>
      <c r="C49" s="139"/>
      <c r="D49" s="139">
        <v>103</v>
      </c>
      <c r="E49" s="139">
        <v>100</v>
      </c>
      <c r="F49" s="139"/>
      <c r="G49" s="139"/>
      <c r="H49" s="139"/>
      <c r="I49" s="139"/>
      <c r="J49" s="139"/>
      <c r="K49" s="139"/>
      <c r="L49" s="139"/>
      <c r="M49" s="139"/>
      <c r="N49" s="131">
        <v>203</v>
      </c>
    </row>
    <row r="50" spans="1:14" s="154" customFormat="1" ht="18" customHeight="1">
      <c r="A50" s="64"/>
      <c r="B50" s="129" t="s">
        <v>189</v>
      </c>
      <c r="C50" s="139"/>
      <c r="D50" s="139">
        <v>35</v>
      </c>
      <c r="E50" s="139">
        <v>15</v>
      </c>
      <c r="F50" s="139"/>
      <c r="G50" s="139"/>
      <c r="H50" s="139"/>
      <c r="I50" s="139"/>
      <c r="J50" s="139"/>
      <c r="K50" s="139"/>
      <c r="L50" s="139"/>
      <c r="M50" s="139"/>
      <c r="N50" s="131">
        <v>50</v>
      </c>
    </row>
    <row r="51" spans="1:14" s="152" customFormat="1" ht="18" customHeight="1">
      <c r="A51" s="64">
        <v>1</v>
      </c>
      <c r="B51" s="119" t="s">
        <v>103</v>
      </c>
      <c r="C51" s="120">
        <v>0</v>
      </c>
      <c r="D51" s="69">
        <v>0</v>
      </c>
      <c r="E51" s="69">
        <v>0</v>
      </c>
      <c r="F51" s="69">
        <v>0</v>
      </c>
      <c r="G51" s="69">
        <v>50</v>
      </c>
      <c r="H51" s="69">
        <v>37</v>
      </c>
      <c r="I51" s="69">
        <v>0</v>
      </c>
      <c r="J51" s="69">
        <v>0</v>
      </c>
      <c r="K51" s="69">
        <v>0</v>
      </c>
      <c r="L51" s="69">
        <v>79</v>
      </c>
      <c r="M51" s="121">
        <v>61</v>
      </c>
      <c r="N51" s="122">
        <v>227</v>
      </c>
    </row>
    <row r="52" spans="1:14" s="153" customFormat="1" ht="18" customHeight="1">
      <c r="A52" s="64">
        <v>2</v>
      </c>
      <c r="B52" s="124" t="s">
        <v>188</v>
      </c>
      <c r="C52" s="135">
        <v>0</v>
      </c>
      <c r="D52" s="74">
        <v>0</v>
      </c>
      <c r="E52" s="74">
        <v>0</v>
      </c>
      <c r="F52" s="74">
        <v>0</v>
      </c>
      <c r="G52" s="74">
        <v>50</v>
      </c>
      <c r="H52" s="74">
        <v>37</v>
      </c>
      <c r="I52" s="74">
        <v>0</v>
      </c>
      <c r="J52" s="74">
        <v>0</v>
      </c>
      <c r="K52" s="74">
        <v>0</v>
      </c>
      <c r="L52" s="74">
        <v>79</v>
      </c>
      <c r="M52" s="136">
        <v>61</v>
      </c>
      <c r="N52" s="137">
        <v>227</v>
      </c>
    </row>
    <row r="53" spans="1:14" s="154" customFormat="1" ht="18" customHeight="1">
      <c r="A53" s="64"/>
      <c r="B53" s="129" t="s">
        <v>157</v>
      </c>
      <c r="C53" s="139"/>
      <c r="D53" s="139"/>
      <c r="E53" s="139"/>
      <c r="F53" s="139"/>
      <c r="G53" s="139"/>
      <c r="H53" s="139">
        <v>27</v>
      </c>
      <c r="I53" s="139"/>
      <c r="J53" s="139"/>
      <c r="K53" s="139"/>
      <c r="L53" s="139">
        <v>69</v>
      </c>
      <c r="M53" s="139">
        <v>50</v>
      </c>
      <c r="N53" s="131">
        <v>146</v>
      </c>
    </row>
    <row r="54" spans="1:14" s="154" customFormat="1" ht="18" customHeight="1">
      <c r="A54" s="64"/>
      <c r="B54" s="129" t="s">
        <v>189</v>
      </c>
      <c r="C54" s="139"/>
      <c r="D54" s="139"/>
      <c r="E54" s="139"/>
      <c r="F54" s="139"/>
      <c r="G54" s="139">
        <v>50</v>
      </c>
      <c r="H54" s="139">
        <v>10</v>
      </c>
      <c r="I54" s="139"/>
      <c r="J54" s="139"/>
      <c r="K54" s="139"/>
      <c r="L54" s="139">
        <v>10</v>
      </c>
      <c r="M54" s="139">
        <v>11</v>
      </c>
      <c r="N54" s="131">
        <v>81</v>
      </c>
    </row>
    <row r="55" spans="1:14" s="123" customFormat="1" ht="18" customHeight="1">
      <c r="A55" s="64">
        <v>1</v>
      </c>
      <c r="B55" s="119" t="s">
        <v>104</v>
      </c>
      <c r="C55" s="120">
        <v>0</v>
      </c>
      <c r="D55" s="69">
        <v>0</v>
      </c>
      <c r="E55" s="69">
        <v>0</v>
      </c>
      <c r="F55" s="69">
        <v>0</v>
      </c>
      <c r="G55" s="69">
        <v>67</v>
      </c>
      <c r="H55" s="69">
        <v>73</v>
      </c>
      <c r="I55" s="69">
        <v>0</v>
      </c>
      <c r="J55" s="69">
        <v>0</v>
      </c>
      <c r="K55" s="69">
        <v>0</v>
      </c>
      <c r="L55" s="69">
        <v>80</v>
      </c>
      <c r="M55" s="121">
        <v>90</v>
      </c>
      <c r="N55" s="122">
        <v>310</v>
      </c>
    </row>
    <row r="56" spans="1:14" s="86" customFormat="1" ht="18" customHeight="1">
      <c r="A56" s="64">
        <v>2</v>
      </c>
      <c r="B56" s="124" t="s">
        <v>188</v>
      </c>
      <c r="C56" s="125">
        <v>0</v>
      </c>
      <c r="D56" s="84">
        <v>0</v>
      </c>
      <c r="E56" s="84">
        <v>0</v>
      </c>
      <c r="F56" s="84">
        <v>0</v>
      </c>
      <c r="G56" s="84">
        <v>67</v>
      </c>
      <c r="H56" s="84">
        <v>73</v>
      </c>
      <c r="I56" s="84">
        <v>0</v>
      </c>
      <c r="J56" s="84">
        <v>0</v>
      </c>
      <c r="K56" s="84">
        <v>0</v>
      </c>
      <c r="L56" s="84">
        <v>80</v>
      </c>
      <c r="M56" s="126">
        <v>90</v>
      </c>
      <c r="N56" s="127">
        <v>310</v>
      </c>
    </row>
    <row r="57" spans="1:14" s="78" customFormat="1" ht="18" customHeight="1">
      <c r="A57" s="64"/>
      <c r="B57" s="129" t="s">
        <v>157</v>
      </c>
      <c r="C57" s="139"/>
      <c r="D57" s="139"/>
      <c r="E57" s="139"/>
      <c r="F57" s="139"/>
      <c r="G57" s="139"/>
      <c r="H57" s="139">
        <v>63</v>
      </c>
      <c r="I57" s="139"/>
      <c r="J57" s="139"/>
      <c r="K57" s="139"/>
      <c r="L57" s="139">
        <v>70</v>
      </c>
      <c r="M57" s="139">
        <v>77</v>
      </c>
      <c r="N57" s="131">
        <v>210</v>
      </c>
    </row>
    <row r="58" spans="1:14" s="78" customFormat="1" ht="18" customHeight="1">
      <c r="A58" s="64"/>
      <c r="B58" s="129" t="s">
        <v>189</v>
      </c>
      <c r="C58" s="139"/>
      <c r="D58" s="139"/>
      <c r="E58" s="139"/>
      <c r="F58" s="139"/>
      <c r="G58" s="139">
        <v>67</v>
      </c>
      <c r="H58" s="139">
        <v>10</v>
      </c>
      <c r="I58" s="139"/>
      <c r="J58" s="139"/>
      <c r="K58" s="139"/>
      <c r="L58" s="139">
        <v>10</v>
      </c>
      <c r="M58" s="139">
        <v>13</v>
      </c>
      <c r="N58" s="131">
        <v>100</v>
      </c>
    </row>
    <row r="59" spans="1:14" s="152" customFormat="1" ht="18" customHeight="1">
      <c r="A59" s="64">
        <v>1</v>
      </c>
      <c r="B59" s="119" t="s">
        <v>105</v>
      </c>
      <c r="C59" s="120">
        <v>0</v>
      </c>
      <c r="D59" s="69">
        <v>0</v>
      </c>
      <c r="E59" s="69">
        <v>0</v>
      </c>
      <c r="F59" s="69">
        <v>0</v>
      </c>
      <c r="G59" s="69">
        <v>20</v>
      </c>
      <c r="H59" s="69">
        <v>44</v>
      </c>
      <c r="I59" s="69">
        <v>0</v>
      </c>
      <c r="J59" s="69">
        <v>0</v>
      </c>
      <c r="K59" s="69">
        <v>0</v>
      </c>
      <c r="L59" s="69">
        <v>56</v>
      </c>
      <c r="M59" s="121">
        <v>0</v>
      </c>
      <c r="N59" s="122">
        <v>120</v>
      </c>
    </row>
    <row r="60" spans="1:14" s="155" customFormat="1" ht="18" customHeight="1">
      <c r="A60" s="64">
        <v>2</v>
      </c>
      <c r="B60" s="124" t="s">
        <v>188</v>
      </c>
      <c r="C60" s="125">
        <v>0</v>
      </c>
      <c r="D60" s="84">
        <v>0</v>
      </c>
      <c r="E60" s="84">
        <v>0</v>
      </c>
      <c r="F60" s="84">
        <v>0</v>
      </c>
      <c r="G60" s="84">
        <v>20</v>
      </c>
      <c r="H60" s="84">
        <v>44</v>
      </c>
      <c r="I60" s="84">
        <v>0</v>
      </c>
      <c r="J60" s="84">
        <v>0</v>
      </c>
      <c r="K60" s="84">
        <v>0</v>
      </c>
      <c r="L60" s="84">
        <v>56</v>
      </c>
      <c r="M60" s="126">
        <v>0</v>
      </c>
      <c r="N60" s="127">
        <v>120</v>
      </c>
    </row>
    <row r="61" spans="1:14" s="156" customFormat="1" ht="18" customHeight="1">
      <c r="A61" s="64"/>
      <c r="B61" s="129" t="s">
        <v>157</v>
      </c>
      <c r="C61" s="139"/>
      <c r="D61" s="139"/>
      <c r="E61" s="139"/>
      <c r="F61" s="139"/>
      <c r="G61" s="139"/>
      <c r="H61" s="139">
        <v>36</v>
      </c>
      <c r="I61" s="139"/>
      <c r="J61" s="139"/>
      <c r="K61" s="139"/>
      <c r="L61" s="139">
        <v>46</v>
      </c>
      <c r="M61" s="139"/>
      <c r="N61" s="131">
        <v>82</v>
      </c>
    </row>
    <row r="62" spans="1:14" s="156" customFormat="1" ht="18" customHeight="1">
      <c r="A62" s="64"/>
      <c r="B62" s="129" t="s">
        <v>189</v>
      </c>
      <c r="C62" s="139"/>
      <c r="D62" s="139"/>
      <c r="E62" s="139"/>
      <c r="F62" s="139"/>
      <c r="G62" s="139">
        <v>20</v>
      </c>
      <c r="H62" s="139">
        <v>8</v>
      </c>
      <c r="I62" s="139"/>
      <c r="J62" s="139"/>
      <c r="K62" s="139"/>
      <c r="L62" s="139">
        <v>10</v>
      </c>
      <c r="M62" s="139"/>
      <c r="N62" s="131">
        <v>38</v>
      </c>
    </row>
    <row r="63" spans="1:14" s="123" customFormat="1" ht="18" customHeight="1">
      <c r="A63" s="64">
        <v>1</v>
      </c>
      <c r="B63" s="119" t="s">
        <v>106</v>
      </c>
      <c r="C63" s="120">
        <v>0</v>
      </c>
      <c r="D63" s="69">
        <v>0</v>
      </c>
      <c r="E63" s="69">
        <v>0</v>
      </c>
      <c r="F63" s="69">
        <v>0</v>
      </c>
      <c r="G63" s="69">
        <v>90</v>
      </c>
      <c r="H63" s="69">
        <v>96</v>
      </c>
      <c r="I63" s="69">
        <v>0</v>
      </c>
      <c r="J63" s="69">
        <v>0</v>
      </c>
      <c r="K63" s="69">
        <v>0</v>
      </c>
      <c r="L63" s="69">
        <v>110</v>
      </c>
      <c r="M63" s="121">
        <v>0</v>
      </c>
      <c r="N63" s="122">
        <v>296</v>
      </c>
    </row>
    <row r="64" spans="1:14" s="79" customFormat="1" ht="18" customHeight="1">
      <c r="A64" s="64">
        <v>2</v>
      </c>
      <c r="B64" s="124" t="s">
        <v>188</v>
      </c>
      <c r="C64" s="135">
        <v>0</v>
      </c>
      <c r="D64" s="74">
        <v>0</v>
      </c>
      <c r="E64" s="74">
        <v>0</v>
      </c>
      <c r="F64" s="74">
        <v>0</v>
      </c>
      <c r="G64" s="74">
        <v>90</v>
      </c>
      <c r="H64" s="74">
        <v>96</v>
      </c>
      <c r="I64" s="74">
        <v>0</v>
      </c>
      <c r="J64" s="74">
        <v>0</v>
      </c>
      <c r="K64" s="74">
        <v>0</v>
      </c>
      <c r="L64" s="74">
        <v>110</v>
      </c>
      <c r="M64" s="136">
        <v>0</v>
      </c>
      <c r="N64" s="137">
        <v>296</v>
      </c>
    </row>
    <row r="65" spans="1:14" s="80" customFormat="1" ht="18" customHeight="1">
      <c r="A65" s="64"/>
      <c r="B65" s="129" t="s">
        <v>157</v>
      </c>
      <c r="C65" s="148"/>
      <c r="D65" s="157"/>
      <c r="E65" s="157"/>
      <c r="F65" s="157"/>
      <c r="G65" s="148"/>
      <c r="H65" s="158">
        <v>87</v>
      </c>
      <c r="I65" s="158"/>
      <c r="J65" s="158"/>
      <c r="K65" s="148"/>
      <c r="L65" s="148">
        <v>100</v>
      </c>
      <c r="M65" s="158"/>
      <c r="N65" s="131">
        <v>187</v>
      </c>
    </row>
    <row r="66" spans="1:14" s="80" customFormat="1" ht="18" customHeight="1">
      <c r="A66" s="64"/>
      <c r="B66" s="129" t="s">
        <v>189</v>
      </c>
      <c r="C66" s="148"/>
      <c r="D66" s="148"/>
      <c r="E66" s="148"/>
      <c r="F66" s="148"/>
      <c r="G66" s="148">
        <v>90</v>
      </c>
      <c r="H66" s="148">
        <v>9</v>
      </c>
      <c r="I66" s="148"/>
      <c r="J66" s="148"/>
      <c r="K66" s="148"/>
      <c r="L66" s="148">
        <v>10</v>
      </c>
      <c r="M66" s="148"/>
      <c r="N66" s="131">
        <v>109</v>
      </c>
    </row>
    <row r="67" spans="1:14" s="123" customFormat="1" ht="18" customHeight="1">
      <c r="A67" s="64">
        <v>1</v>
      </c>
      <c r="B67" s="119" t="s">
        <v>107</v>
      </c>
      <c r="C67" s="120">
        <v>0</v>
      </c>
      <c r="D67" s="69">
        <v>0</v>
      </c>
      <c r="E67" s="69">
        <v>0</v>
      </c>
      <c r="F67" s="69">
        <v>0</v>
      </c>
      <c r="G67" s="69">
        <v>25</v>
      </c>
      <c r="H67" s="69">
        <v>75</v>
      </c>
      <c r="I67" s="69">
        <v>0</v>
      </c>
      <c r="J67" s="69">
        <v>0</v>
      </c>
      <c r="K67" s="69">
        <v>0</v>
      </c>
      <c r="L67" s="69">
        <v>0</v>
      </c>
      <c r="M67" s="121">
        <v>122</v>
      </c>
      <c r="N67" s="122">
        <v>222</v>
      </c>
    </row>
    <row r="68" spans="1:14" s="79" customFormat="1" ht="18" customHeight="1">
      <c r="A68" s="64">
        <v>2</v>
      </c>
      <c r="B68" s="124" t="s">
        <v>188</v>
      </c>
      <c r="C68" s="135">
        <v>0</v>
      </c>
      <c r="D68" s="74">
        <v>0</v>
      </c>
      <c r="E68" s="74">
        <v>0</v>
      </c>
      <c r="F68" s="74">
        <v>0</v>
      </c>
      <c r="G68" s="74">
        <v>25</v>
      </c>
      <c r="H68" s="74">
        <v>75</v>
      </c>
      <c r="I68" s="74">
        <v>0</v>
      </c>
      <c r="J68" s="74">
        <v>0</v>
      </c>
      <c r="K68" s="74">
        <v>0</v>
      </c>
      <c r="L68" s="74">
        <v>0</v>
      </c>
      <c r="M68" s="136">
        <v>122</v>
      </c>
      <c r="N68" s="137">
        <v>222</v>
      </c>
    </row>
    <row r="69" spans="1:14" s="80" customFormat="1" ht="18" customHeight="1">
      <c r="A69" s="64"/>
      <c r="B69" s="129" t="s">
        <v>157</v>
      </c>
      <c r="C69" s="139"/>
      <c r="D69" s="139"/>
      <c r="E69" s="139"/>
      <c r="F69" s="139"/>
      <c r="G69" s="139"/>
      <c r="H69" s="139">
        <v>65</v>
      </c>
      <c r="I69" s="139"/>
      <c r="J69" s="139"/>
      <c r="K69" s="139"/>
      <c r="L69" s="139"/>
      <c r="M69" s="139">
        <v>109</v>
      </c>
      <c r="N69" s="131">
        <v>174</v>
      </c>
    </row>
    <row r="70" spans="1:14" s="80" customFormat="1" ht="18" customHeight="1">
      <c r="A70" s="64"/>
      <c r="B70" s="129" t="s">
        <v>189</v>
      </c>
      <c r="C70" s="139"/>
      <c r="D70" s="139"/>
      <c r="E70" s="139"/>
      <c r="F70" s="139"/>
      <c r="G70" s="139">
        <v>25</v>
      </c>
      <c r="H70" s="139">
        <v>10</v>
      </c>
      <c r="I70" s="139"/>
      <c r="J70" s="139"/>
      <c r="K70" s="139"/>
      <c r="L70" s="139"/>
      <c r="M70" s="139">
        <v>13</v>
      </c>
      <c r="N70" s="131">
        <v>48</v>
      </c>
    </row>
    <row r="71" spans="1:14" s="123" customFormat="1" ht="18" customHeight="1">
      <c r="A71" s="64">
        <v>1</v>
      </c>
      <c r="B71" s="119" t="s">
        <v>108</v>
      </c>
      <c r="C71" s="120">
        <v>0</v>
      </c>
      <c r="D71" s="69">
        <v>0</v>
      </c>
      <c r="E71" s="69">
        <v>0</v>
      </c>
      <c r="F71" s="69">
        <v>0</v>
      </c>
      <c r="G71" s="69">
        <v>28</v>
      </c>
      <c r="H71" s="69">
        <v>71</v>
      </c>
      <c r="I71" s="69">
        <v>0</v>
      </c>
      <c r="J71" s="69">
        <v>0</v>
      </c>
      <c r="K71" s="69">
        <v>0</v>
      </c>
      <c r="L71" s="69">
        <v>0</v>
      </c>
      <c r="M71" s="121">
        <v>99</v>
      </c>
      <c r="N71" s="122">
        <v>198</v>
      </c>
    </row>
    <row r="72" spans="1:14" s="79" customFormat="1" ht="18" customHeight="1">
      <c r="A72" s="64">
        <v>2</v>
      </c>
      <c r="B72" s="124" t="s">
        <v>188</v>
      </c>
      <c r="C72" s="135">
        <v>0</v>
      </c>
      <c r="D72" s="74">
        <v>0</v>
      </c>
      <c r="E72" s="74">
        <v>0</v>
      </c>
      <c r="F72" s="74">
        <v>0</v>
      </c>
      <c r="G72" s="74">
        <v>28</v>
      </c>
      <c r="H72" s="74">
        <v>71</v>
      </c>
      <c r="I72" s="74">
        <v>0</v>
      </c>
      <c r="J72" s="74">
        <v>0</v>
      </c>
      <c r="K72" s="74">
        <v>0</v>
      </c>
      <c r="L72" s="74">
        <v>0</v>
      </c>
      <c r="M72" s="136">
        <v>99</v>
      </c>
      <c r="N72" s="137">
        <v>198</v>
      </c>
    </row>
    <row r="73" spans="1:14" s="80" customFormat="1" ht="18" customHeight="1">
      <c r="A73" s="64"/>
      <c r="B73" s="129" t="s">
        <v>157</v>
      </c>
      <c r="C73" s="139"/>
      <c r="D73" s="157"/>
      <c r="E73" s="157"/>
      <c r="F73" s="157"/>
      <c r="G73" s="139"/>
      <c r="H73" s="139">
        <v>61</v>
      </c>
      <c r="I73" s="139"/>
      <c r="J73" s="157"/>
      <c r="K73" s="139"/>
      <c r="L73" s="139"/>
      <c r="M73" s="158">
        <v>88</v>
      </c>
      <c r="N73" s="131">
        <v>149</v>
      </c>
    </row>
    <row r="74" spans="1:14" s="80" customFormat="1" ht="18" customHeight="1">
      <c r="A74" s="64"/>
      <c r="B74" s="129" t="s">
        <v>189</v>
      </c>
      <c r="C74" s="139"/>
      <c r="D74" s="157"/>
      <c r="E74" s="157"/>
      <c r="F74" s="157"/>
      <c r="G74" s="139">
        <v>28</v>
      </c>
      <c r="H74" s="148">
        <v>10</v>
      </c>
      <c r="I74" s="148"/>
      <c r="J74" s="157"/>
      <c r="K74" s="139"/>
      <c r="L74" s="139"/>
      <c r="M74" s="158">
        <v>11</v>
      </c>
      <c r="N74" s="131">
        <v>49</v>
      </c>
    </row>
    <row r="75" spans="1:14" s="123" customFormat="1" ht="18" customHeight="1">
      <c r="A75" s="64">
        <v>1</v>
      </c>
      <c r="B75" s="119" t="s">
        <v>109</v>
      </c>
      <c r="C75" s="120">
        <v>0</v>
      </c>
      <c r="D75" s="69">
        <v>0</v>
      </c>
      <c r="E75" s="69">
        <v>0</v>
      </c>
      <c r="F75" s="69">
        <v>0</v>
      </c>
      <c r="G75" s="69">
        <v>300</v>
      </c>
      <c r="H75" s="69">
        <v>160</v>
      </c>
      <c r="I75" s="69">
        <v>0</v>
      </c>
      <c r="J75" s="69">
        <v>0</v>
      </c>
      <c r="K75" s="69">
        <v>0</v>
      </c>
      <c r="L75" s="69">
        <v>110</v>
      </c>
      <c r="M75" s="121">
        <v>110</v>
      </c>
      <c r="N75" s="122">
        <v>680</v>
      </c>
    </row>
    <row r="76" spans="1:14" s="86" customFormat="1" ht="18" customHeight="1">
      <c r="A76" s="64">
        <v>2</v>
      </c>
      <c r="B76" s="124" t="s">
        <v>188</v>
      </c>
      <c r="C76" s="125">
        <v>0</v>
      </c>
      <c r="D76" s="84">
        <v>0</v>
      </c>
      <c r="E76" s="84">
        <v>0</v>
      </c>
      <c r="F76" s="84">
        <v>0</v>
      </c>
      <c r="G76" s="84">
        <v>300</v>
      </c>
      <c r="H76" s="84">
        <v>160</v>
      </c>
      <c r="I76" s="84">
        <v>0</v>
      </c>
      <c r="J76" s="84">
        <v>0</v>
      </c>
      <c r="K76" s="84">
        <v>0</v>
      </c>
      <c r="L76" s="84">
        <v>110</v>
      </c>
      <c r="M76" s="126">
        <v>110</v>
      </c>
      <c r="N76" s="127">
        <v>680</v>
      </c>
    </row>
    <row r="77" spans="1:14" s="78" customFormat="1" ht="18" customHeight="1">
      <c r="A77" s="64"/>
      <c r="B77" s="129" t="s">
        <v>157</v>
      </c>
      <c r="C77" s="148"/>
      <c r="D77" s="148"/>
      <c r="E77" s="148"/>
      <c r="F77" s="148"/>
      <c r="G77" s="148"/>
      <c r="H77" s="148">
        <v>150</v>
      </c>
      <c r="I77" s="148"/>
      <c r="J77" s="148"/>
      <c r="K77" s="148"/>
      <c r="L77" s="148">
        <v>100</v>
      </c>
      <c r="M77" s="148">
        <v>100</v>
      </c>
      <c r="N77" s="131">
        <v>350</v>
      </c>
    </row>
    <row r="78" spans="1:14" s="78" customFormat="1" ht="18" customHeight="1">
      <c r="A78" s="64"/>
      <c r="B78" s="129" t="s">
        <v>189</v>
      </c>
      <c r="C78" s="148"/>
      <c r="D78" s="148"/>
      <c r="E78" s="148"/>
      <c r="F78" s="148"/>
      <c r="G78" s="148">
        <v>300</v>
      </c>
      <c r="H78" s="148">
        <v>10</v>
      </c>
      <c r="I78" s="148"/>
      <c r="J78" s="148"/>
      <c r="K78" s="148"/>
      <c r="L78" s="148">
        <v>10</v>
      </c>
      <c r="M78" s="148">
        <v>10</v>
      </c>
      <c r="N78" s="131">
        <v>330</v>
      </c>
    </row>
    <row r="79" spans="1:14" s="152" customFormat="1" ht="18" customHeight="1">
      <c r="A79" s="64">
        <v>1</v>
      </c>
      <c r="B79" s="119" t="s">
        <v>110</v>
      </c>
      <c r="C79" s="120">
        <v>0</v>
      </c>
      <c r="D79" s="69">
        <v>0</v>
      </c>
      <c r="E79" s="69">
        <v>0</v>
      </c>
      <c r="F79" s="69">
        <v>0</v>
      </c>
      <c r="G79" s="69">
        <v>0</v>
      </c>
      <c r="H79" s="69">
        <v>84</v>
      </c>
      <c r="I79" s="69">
        <v>0</v>
      </c>
      <c r="J79" s="69">
        <v>0</v>
      </c>
      <c r="K79" s="69">
        <v>0</v>
      </c>
      <c r="L79" s="69">
        <v>0</v>
      </c>
      <c r="M79" s="121">
        <v>110</v>
      </c>
      <c r="N79" s="122">
        <v>194</v>
      </c>
    </row>
    <row r="80" spans="1:14" s="155" customFormat="1" ht="18" customHeight="1">
      <c r="A80" s="64">
        <v>2</v>
      </c>
      <c r="B80" s="124" t="s">
        <v>188</v>
      </c>
      <c r="C80" s="125">
        <v>0</v>
      </c>
      <c r="D80" s="84">
        <v>0</v>
      </c>
      <c r="E80" s="84">
        <v>0</v>
      </c>
      <c r="F80" s="84">
        <v>0</v>
      </c>
      <c r="G80" s="84">
        <v>0</v>
      </c>
      <c r="H80" s="84">
        <v>84</v>
      </c>
      <c r="I80" s="84">
        <v>0</v>
      </c>
      <c r="J80" s="84">
        <v>0</v>
      </c>
      <c r="K80" s="84">
        <v>0</v>
      </c>
      <c r="L80" s="84">
        <v>0</v>
      </c>
      <c r="M80" s="126">
        <v>110</v>
      </c>
      <c r="N80" s="127">
        <v>194</v>
      </c>
    </row>
    <row r="81" spans="1:14" s="156" customFormat="1" ht="18" customHeight="1">
      <c r="A81" s="64"/>
      <c r="B81" s="129" t="s">
        <v>157</v>
      </c>
      <c r="C81" s="148"/>
      <c r="D81" s="148"/>
      <c r="E81" s="148"/>
      <c r="F81" s="148"/>
      <c r="G81" s="148"/>
      <c r="H81" s="148">
        <v>74</v>
      </c>
      <c r="I81" s="148"/>
      <c r="J81" s="148"/>
      <c r="K81" s="148"/>
      <c r="L81" s="148"/>
      <c r="M81" s="148">
        <v>100</v>
      </c>
      <c r="N81" s="131">
        <v>174</v>
      </c>
    </row>
    <row r="82" spans="1:14" s="156" customFormat="1" ht="18" customHeight="1">
      <c r="A82" s="64"/>
      <c r="B82" s="129" t="s">
        <v>189</v>
      </c>
      <c r="C82" s="148"/>
      <c r="D82" s="148"/>
      <c r="E82" s="148"/>
      <c r="F82" s="148"/>
      <c r="G82" s="148"/>
      <c r="H82" s="148">
        <v>10</v>
      </c>
      <c r="I82" s="148"/>
      <c r="J82" s="148"/>
      <c r="K82" s="148"/>
      <c r="L82" s="148"/>
      <c r="M82" s="148">
        <v>10</v>
      </c>
      <c r="N82" s="131">
        <v>20</v>
      </c>
    </row>
    <row r="83" spans="1:14" s="123" customFormat="1" ht="18" customHeight="1">
      <c r="A83" s="64">
        <v>1</v>
      </c>
      <c r="B83" s="119" t="s">
        <v>111</v>
      </c>
      <c r="C83" s="120">
        <v>0</v>
      </c>
      <c r="D83" s="69">
        <v>0</v>
      </c>
      <c r="E83" s="69">
        <v>0</v>
      </c>
      <c r="F83" s="69">
        <v>0</v>
      </c>
      <c r="G83" s="69">
        <v>200</v>
      </c>
      <c r="H83" s="69">
        <v>144</v>
      </c>
      <c r="I83" s="69">
        <v>0</v>
      </c>
      <c r="J83" s="69">
        <v>0</v>
      </c>
      <c r="K83" s="69">
        <v>0</v>
      </c>
      <c r="L83" s="69">
        <v>0</v>
      </c>
      <c r="M83" s="121">
        <v>0</v>
      </c>
      <c r="N83" s="122">
        <v>344</v>
      </c>
    </row>
    <row r="84" spans="1:14" s="86" customFormat="1" ht="18" customHeight="1">
      <c r="A84" s="64">
        <v>2</v>
      </c>
      <c r="B84" s="124" t="s">
        <v>188</v>
      </c>
      <c r="C84" s="125">
        <v>0</v>
      </c>
      <c r="D84" s="84">
        <v>0</v>
      </c>
      <c r="E84" s="84">
        <v>0</v>
      </c>
      <c r="F84" s="84">
        <v>0</v>
      </c>
      <c r="G84" s="84">
        <v>200</v>
      </c>
      <c r="H84" s="84">
        <v>144</v>
      </c>
      <c r="I84" s="84">
        <v>0</v>
      </c>
      <c r="J84" s="84">
        <v>0</v>
      </c>
      <c r="K84" s="84">
        <v>0</v>
      </c>
      <c r="L84" s="84">
        <v>0</v>
      </c>
      <c r="M84" s="126">
        <v>0</v>
      </c>
      <c r="N84" s="127">
        <v>344</v>
      </c>
    </row>
    <row r="85" spans="1:14" s="78" customFormat="1" ht="18" customHeight="1">
      <c r="A85" s="64"/>
      <c r="B85" s="129" t="s">
        <v>157</v>
      </c>
      <c r="C85" s="148"/>
      <c r="D85" s="148"/>
      <c r="E85" s="148"/>
      <c r="F85" s="148"/>
      <c r="G85" s="148"/>
      <c r="H85" s="148">
        <v>134</v>
      </c>
      <c r="I85" s="148"/>
      <c r="J85" s="148"/>
      <c r="K85" s="148"/>
      <c r="L85" s="148"/>
      <c r="M85" s="148"/>
      <c r="N85" s="131">
        <v>134</v>
      </c>
    </row>
    <row r="86" spans="1:14" s="78" customFormat="1" ht="18" customHeight="1">
      <c r="A86" s="64"/>
      <c r="B86" s="129" t="s">
        <v>189</v>
      </c>
      <c r="C86" s="148"/>
      <c r="D86" s="148"/>
      <c r="E86" s="148"/>
      <c r="F86" s="148"/>
      <c r="G86" s="148">
        <v>200</v>
      </c>
      <c r="H86" s="148">
        <v>10</v>
      </c>
      <c r="I86" s="148"/>
      <c r="J86" s="148"/>
      <c r="K86" s="148"/>
      <c r="L86" s="148"/>
      <c r="M86" s="148"/>
      <c r="N86" s="131">
        <v>210</v>
      </c>
    </row>
    <row r="87" spans="1:14" s="152" customFormat="1" ht="18" customHeight="1">
      <c r="A87" s="64">
        <v>1</v>
      </c>
      <c r="B87" s="119" t="s">
        <v>112</v>
      </c>
      <c r="C87" s="120">
        <v>0</v>
      </c>
      <c r="D87" s="69">
        <v>0</v>
      </c>
      <c r="E87" s="69">
        <v>0</v>
      </c>
      <c r="F87" s="69">
        <v>0</v>
      </c>
      <c r="G87" s="69">
        <v>0</v>
      </c>
      <c r="H87" s="69">
        <v>110</v>
      </c>
      <c r="I87" s="69">
        <v>38</v>
      </c>
      <c r="J87" s="69">
        <v>0</v>
      </c>
      <c r="K87" s="69">
        <v>0</v>
      </c>
      <c r="L87" s="69">
        <v>0</v>
      </c>
      <c r="M87" s="121">
        <v>0</v>
      </c>
      <c r="N87" s="122">
        <v>148</v>
      </c>
    </row>
    <row r="88" spans="1:14" s="155" customFormat="1" ht="18" customHeight="1">
      <c r="A88" s="64">
        <v>2</v>
      </c>
      <c r="B88" s="124" t="s">
        <v>188</v>
      </c>
      <c r="C88" s="125">
        <v>0</v>
      </c>
      <c r="D88" s="84">
        <v>0</v>
      </c>
      <c r="E88" s="84">
        <v>0</v>
      </c>
      <c r="F88" s="84">
        <v>0</v>
      </c>
      <c r="G88" s="84">
        <v>0</v>
      </c>
      <c r="H88" s="84">
        <v>110</v>
      </c>
      <c r="I88" s="84">
        <v>38</v>
      </c>
      <c r="J88" s="84">
        <v>0</v>
      </c>
      <c r="K88" s="84">
        <v>0</v>
      </c>
      <c r="L88" s="84">
        <v>0</v>
      </c>
      <c r="M88" s="126">
        <v>0</v>
      </c>
      <c r="N88" s="127">
        <v>148</v>
      </c>
    </row>
    <row r="89" spans="1:14" s="156" customFormat="1" ht="18" customHeight="1">
      <c r="A89" s="64"/>
      <c r="B89" s="129" t="s">
        <v>157</v>
      </c>
      <c r="C89" s="148"/>
      <c r="D89" s="148"/>
      <c r="E89" s="148"/>
      <c r="F89" s="148"/>
      <c r="G89" s="148"/>
      <c r="H89" s="148">
        <v>100</v>
      </c>
      <c r="I89" s="148">
        <v>35</v>
      </c>
      <c r="J89" s="148"/>
      <c r="K89" s="148"/>
      <c r="L89" s="148"/>
      <c r="M89" s="148"/>
      <c r="N89" s="131">
        <v>135</v>
      </c>
    </row>
    <row r="90" spans="1:14" s="156" customFormat="1" ht="18" customHeight="1">
      <c r="A90" s="64"/>
      <c r="B90" s="129" t="s">
        <v>189</v>
      </c>
      <c r="C90" s="148"/>
      <c r="D90" s="148"/>
      <c r="E90" s="148"/>
      <c r="F90" s="148"/>
      <c r="G90" s="148"/>
      <c r="H90" s="148">
        <v>10</v>
      </c>
      <c r="I90" s="148">
        <v>3</v>
      </c>
      <c r="J90" s="148"/>
      <c r="K90" s="148"/>
      <c r="L90" s="148"/>
      <c r="M90" s="148"/>
      <c r="N90" s="131">
        <v>13</v>
      </c>
    </row>
    <row r="91" spans="1:14" s="123" customFormat="1" ht="18" customHeight="1">
      <c r="A91" s="64">
        <v>1</v>
      </c>
      <c r="B91" s="119" t="s">
        <v>113</v>
      </c>
      <c r="C91" s="120">
        <v>0</v>
      </c>
      <c r="D91" s="69">
        <v>146</v>
      </c>
      <c r="E91" s="69">
        <v>115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121">
        <v>0</v>
      </c>
      <c r="N91" s="122">
        <v>261</v>
      </c>
    </row>
    <row r="92" spans="1:14" s="79" customFormat="1" ht="18" customHeight="1">
      <c r="A92" s="64">
        <v>2</v>
      </c>
      <c r="B92" s="124" t="s">
        <v>188</v>
      </c>
      <c r="C92" s="135">
        <v>0</v>
      </c>
      <c r="D92" s="74">
        <v>146</v>
      </c>
      <c r="E92" s="74">
        <v>115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136">
        <v>0</v>
      </c>
      <c r="N92" s="137">
        <v>261</v>
      </c>
    </row>
    <row r="93" spans="1:14" s="80" customFormat="1" ht="18" customHeight="1">
      <c r="A93" s="64"/>
      <c r="B93" s="129" t="s">
        <v>157</v>
      </c>
      <c r="C93" s="130"/>
      <c r="D93" s="130">
        <v>105</v>
      </c>
      <c r="E93" s="130">
        <v>100</v>
      </c>
      <c r="F93" s="130"/>
      <c r="G93" s="130"/>
      <c r="H93" s="139"/>
      <c r="I93" s="139"/>
      <c r="J93" s="139"/>
      <c r="K93" s="139"/>
      <c r="L93" s="139"/>
      <c r="M93" s="139"/>
      <c r="N93" s="131">
        <v>205</v>
      </c>
    </row>
    <row r="94" spans="1:14" s="80" customFormat="1" ht="17.25" customHeight="1">
      <c r="A94" s="64"/>
      <c r="B94" s="129" t="s">
        <v>189</v>
      </c>
      <c r="C94" s="130"/>
      <c r="D94" s="130">
        <v>41</v>
      </c>
      <c r="E94" s="130">
        <v>15</v>
      </c>
      <c r="F94" s="130"/>
      <c r="G94" s="130"/>
      <c r="H94" s="139"/>
      <c r="I94" s="139"/>
      <c r="J94" s="139"/>
      <c r="K94" s="139"/>
      <c r="L94" s="139"/>
      <c r="M94" s="139"/>
      <c r="N94" s="131">
        <v>56</v>
      </c>
    </row>
    <row r="95" spans="1:14" s="152" customFormat="1" ht="18" customHeight="1">
      <c r="A95" s="64">
        <v>1</v>
      </c>
      <c r="B95" s="119" t="s">
        <v>114</v>
      </c>
      <c r="C95" s="120">
        <v>0</v>
      </c>
      <c r="D95" s="69">
        <v>0</v>
      </c>
      <c r="E95" s="69">
        <v>0</v>
      </c>
      <c r="F95" s="69">
        <v>0</v>
      </c>
      <c r="G95" s="69">
        <v>45</v>
      </c>
      <c r="H95" s="69">
        <v>115</v>
      </c>
      <c r="I95" s="69">
        <v>0</v>
      </c>
      <c r="J95" s="69">
        <v>0</v>
      </c>
      <c r="K95" s="69">
        <v>0</v>
      </c>
      <c r="L95" s="69">
        <v>80</v>
      </c>
      <c r="M95" s="121">
        <v>77</v>
      </c>
      <c r="N95" s="122">
        <v>317</v>
      </c>
    </row>
    <row r="96" spans="1:14" s="159" customFormat="1" ht="18" customHeight="1">
      <c r="A96" s="64">
        <v>2</v>
      </c>
      <c r="B96" s="124" t="s">
        <v>188</v>
      </c>
      <c r="C96" s="135">
        <v>0</v>
      </c>
      <c r="D96" s="74">
        <v>0</v>
      </c>
      <c r="E96" s="74">
        <v>0</v>
      </c>
      <c r="F96" s="74">
        <v>0</v>
      </c>
      <c r="G96" s="74">
        <v>45</v>
      </c>
      <c r="H96" s="74">
        <v>115</v>
      </c>
      <c r="I96" s="74">
        <v>0</v>
      </c>
      <c r="J96" s="74">
        <v>0</v>
      </c>
      <c r="K96" s="74">
        <v>0</v>
      </c>
      <c r="L96" s="74">
        <v>80</v>
      </c>
      <c r="M96" s="136">
        <v>77</v>
      </c>
      <c r="N96" s="137">
        <v>317</v>
      </c>
    </row>
    <row r="97" spans="1:14" s="160" customFormat="1" ht="18" customHeight="1">
      <c r="A97" s="64"/>
      <c r="B97" s="129" t="s">
        <v>157</v>
      </c>
      <c r="C97" s="139"/>
      <c r="D97" s="139"/>
      <c r="E97" s="139"/>
      <c r="F97" s="139"/>
      <c r="G97" s="139"/>
      <c r="H97" s="139">
        <v>100</v>
      </c>
      <c r="I97" s="139"/>
      <c r="J97" s="139"/>
      <c r="K97" s="139"/>
      <c r="L97" s="139">
        <v>70</v>
      </c>
      <c r="M97" s="139">
        <v>66</v>
      </c>
      <c r="N97" s="131">
        <v>236</v>
      </c>
    </row>
    <row r="98" spans="1:14" s="160" customFormat="1" ht="18" customHeight="1">
      <c r="A98" s="64"/>
      <c r="B98" s="129" t="s">
        <v>189</v>
      </c>
      <c r="C98" s="139"/>
      <c r="D98" s="139"/>
      <c r="E98" s="139"/>
      <c r="F98" s="139"/>
      <c r="G98" s="139">
        <v>45</v>
      </c>
      <c r="H98" s="139">
        <v>15</v>
      </c>
      <c r="I98" s="139"/>
      <c r="J98" s="139"/>
      <c r="K98" s="139"/>
      <c r="L98" s="139">
        <v>10</v>
      </c>
      <c r="M98" s="139">
        <v>11</v>
      </c>
      <c r="N98" s="131">
        <v>81</v>
      </c>
    </row>
    <row r="99" spans="1:14" s="123" customFormat="1" ht="18" customHeight="1">
      <c r="A99" s="64">
        <v>1</v>
      </c>
      <c r="B99" s="119" t="s">
        <v>115</v>
      </c>
      <c r="C99" s="120">
        <v>0</v>
      </c>
      <c r="D99" s="69">
        <v>127</v>
      </c>
      <c r="E99" s="69">
        <v>75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121">
        <v>0</v>
      </c>
      <c r="N99" s="122">
        <v>202</v>
      </c>
    </row>
    <row r="100" spans="1:14" s="86" customFormat="1" ht="18" customHeight="1">
      <c r="A100" s="64">
        <v>2</v>
      </c>
      <c r="B100" s="124" t="s">
        <v>188</v>
      </c>
      <c r="C100" s="125">
        <v>0</v>
      </c>
      <c r="D100" s="84">
        <v>127</v>
      </c>
      <c r="E100" s="84">
        <v>75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126">
        <v>0</v>
      </c>
      <c r="N100" s="127">
        <v>202</v>
      </c>
    </row>
    <row r="101" spans="1:14" s="78" customFormat="1" ht="18" customHeight="1">
      <c r="A101" s="64"/>
      <c r="B101" s="129" t="s">
        <v>157</v>
      </c>
      <c r="C101" s="148"/>
      <c r="D101" s="148">
        <v>92</v>
      </c>
      <c r="E101" s="148">
        <v>60</v>
      </c>
      <c r="F101" s="148"/>
      <c r="G101" s="148"/>
      <c r="H101" s="148"/>
      <c r="I101" s="148"/>
      <c r="J101" s="148"/>
      <c r="K101" s="148"/>
      <c r="L101" s="148"/>
      <c r="M101" s="148"/>
      <c r="N101" s="131">
        <v>152</v>
      </c>
    </row>
    <row r="102" spans="1:14" s="78" customFormat="1" ht="18" customHeight="1">
      <c r="A102" s="64"/>
      <c r="B102" s="129" t="s">
        <v>189</v>
      </c>
      <c r="C102" s="148"/>
      <c r="D102" s="148">
        <v>35</v>
      </c>
      <c r="E102" s="148">
        <v>15</v>
      </c>
      <c r="F102" s="148"/>
      <c r="G102" s="148"/>
      <c r="H102" s="148"/>
      <c r="I102" s="148"/>
      <c r="J102" s="148"/>
      <c r="K102" s="148"/>
      <c r="L102" s="148"/>
      <c r="M102" s="148"/>
      <c r="N102" s="131">
        <v>50</v>
      </c>
    </row>
    <row r="103" spans="1:14" s="123" customFormat="1" ht="18" customHeight="1">
      <c r="A103" s="64">
        <v>1</v>
      </c>
      <c r="B103" s="119" t="s">
        <v>116</v>
      </c>
      <c r="C103" s="120">
        <v>0</v>
      </c>
      <c r="D103" s="69">
        <v>149</v>
      </c>
      <c r="E103" s="69">
        <v>115</v>
      </c>
      <c r="F103" s="69">
        <v>232</v>
      </c>
      <c r="G103" s="69">
        <v>40</v>
      </c>
      <c r="H103" s="69">
        <v>95</v>
      </c>
      <c r="I103" s="69">
        <v>0</v>
      </c>
      <c r="J103" s="69">
        <v>0</v>
      </c>
      <c r="K103" s="69">
        <v>0</v>
      </c>
      <c r="L103" s="69">
        <v>0</v>
      </c>
      <c r="M103" s="121">
        <v>0</v>
      </c>
      <c r="N103" s="122">
        <v>631</v>
      </c>
    </row>
    <row r="104" spans="1:14" s="86" customFormat="1" ht="18" customHeight="1">
      <c r="A104" s="64">
        <v>2</v>
      </c>
      <c r="B104" s="124" t="s">
        <v>188</v>
      </c>
      <c r="C104" s="125">
        <v>0</v>
      </c>
      <c r="D104" s="84">
        <v>149</v>
      </c>
      <c r="E104" s="84">
        <v>115</v>
      </c>
      <c r="F104" s="84">
        <v>232</v>
      </c>
      <c r="G104" s="84">
        <v>40</v>
      </c>
      <c r="H104" s="84">
        <v>95</v>
      </c>
      <c r="I104" s="84">
        <v>0</v>
      </c>
      <c r="J104" s="84">
        <v>0</v>
      </c>
      <c r="K104" s="84">
        <v>0</v>
      </c>
      <c r="L104" s="84">
        <v>0</v>
      </c>
      <c r="M104" s="126">
        <v>0</v>
      </c>
      <c r="N104" s="127">
        <v>631</v>
      </c>
    </row>
    <row r="105" spans="1:14" s="78" customFormat="1" ht="18" customHeight="1">
      <c r="A105" s="64"/>
      <c r="B105" s="129" t="s">
        <v>157</v>
      </c>
      <c r="C105" s="148"/>
      <c r="D105" s="148">
        <v>114</v>
      </c>
      <c r="E105" s="148">
        <v>100</v>
      </c>
      <c r="F105" s="148">
        <v>175</v>
      </c>
      <c r="G105" s="148"/>
      <c r="H105" s="148">
        <v>75</v>
      </c>
      <c r="I105" s="148"/>
      <c r="J105" s="148"/>
      <c r="K105" s="148"/>
      <c r="L105" s="148"/>
      <c r="M105" s="148"/>
      <c r="N105" s="131">
        <v>464</v>
      </c>
    </row>
    <row r="106" spans="1:14" s="78" customFormat="1" ht="18" customHeight="1">
      <c r="A106" s="64"/>
      <c r="B106" s="129" t="s">
        <v>189</v>
      </c>
      <c r="C106" s="148"/>
      <c r="D106" s="148">
        <v>35</v>
      </c>
      <c r="E106" s="148">
        <v>15</v>
      </c>
      <c r="F106" s="148">
        <v>57</v>
      </c>
      <c r="G106" s="148">
        <v>40</v>
      </c>
      <c r="H106" s="148">
        <v>20</v>
      </c>
      <c r="I106" s="148"/>
      <c r="J106" s="148"/>
      <c r="K106" s="148"/>
      <c r="L106" s="148"/>
      <c r="M106" s="148"/>
      <c r="N106" s="131">
        <v>167</v>
      </c>
    </row>
    <row r="107" spans="1:14" s="123" customFormat="1" ht="18" customHeight="1">
      <c r="A107" s="64">
        <v>1</v>
      </c>
      <c r="B107" s="119" t="s">
        <v>135</v>
      </c>
      <c r="C107" s="120">
        <v>0</v>
      </c>
      <c r="D107" s="69">
        <v>0</v>
      </c>
      <c r="E107" s="69">
        <v>0</v>
      </c>
      <c r="F107" s="69">
        <v>0</v>
      </c>
      <c r="G107" s="69">
        <v>100</v>
      </c>
      <c r="H107" s="69">
        <v>368</v>
      </c>
      <c r="I107" s="69">
        <v>0</v>
      </c>
      <c r="J107" s="69">
        <v>110</v>
      </c>
      <c r="K107" s="69">
        <v>0</v>
      </c>
      <c r="L107" s="69">
        <v>185</v>
      </c>
      <c r="M107" s="121">
        <v>185</v>
      </c>
      <c r="N107" s="122">
        <v>948</v>
      </c>
    </row>
    <row r="108" spans="1:14" s="86" customFormat="1" ht="18" customHeight="1">
      <c r="A108" s="64">
        <v>2</v>
      </c>
      <c r="B108" s="124" t="s">
        <v>188</v>
      </c>
      <c r="C108" s="125">
        <v>0</v>
      </c>
      <c r="D108" s="84">
        <v>0</v>
      </c>
      <c r="E108" s="84">
        <v>0</v>
      </c>
      <c r="F108" s="84">
        <v>0</v>
      </c>
      <c r="G108" s="84">
        <v>100</v>
      </c>
      <c r="H108" s="84">
        <v>368</v>
      </c>
      <c r="I108" s="84">
        <v>0</v>
      </c>
      <c r="J108" s="84">
        <f>310-200</f>
        <v>110</v>
      </c>
      <c r="K108" s="84">
        <v>0</v>
      </c>
      <c r="L108" s="84">
        <f>110+75</f>
        <v>185</v>
      </c>
      <c r="M108" s="126">
        <f>60+125</f>
        <v>185</v>
      </c>
      <c r="N108" s="137">
        <v>948</v>
      </c>
    </row>
    <row r="109" spans="1:14" s="78" customFormat="1" ht="18" customHeight="1">
      <c r="A109" s="64"/>
      <c r="B109" s="129" t="s">
        <v>157</v>
      </c>
      <c r="C109" s="148"/>
      <c r="D109" s="148"/>
      <c r="E109" s="148"/>
      <c r="F109" s="148"/>
      <c r="G109" s="149"/>
      <c r="H109" s="148">
        <v>329</v>
      </c>
      <c r="I109" s="148"/>
      <c r="J109" s="148">
        <f>250-150</f>
        <v>100</v>
      </c>
      <c r="K109" s="148"/>
      <c r="L109" s="148">
        <f>100+75</f>
        <v>175</v>
      </c>
      <c r="M109" s="148">
        <f>50+75</f>
        <v>125</v>
      </c>
      <c r="N109" s="131">
        <v>729</v>
      </c>
    </row>
    <row r="110" spans="1:14" s="78" customFormat="1" ht="18" customHeight="1">
      <c r="A110" s="64"/>
      <c r="B110" s="129" t="s">
        <v>189</v>
      </c>
      <c r="C110" s="148"/>
      <c r="D110" s="148"/>
      <c r="E110" s="148"/>
      <c r="F110" s="148"/>
      <c r="G110" s="149">
        <v>100</v>
      </c>
      <c r="H110" s="148">
        <v>39</v>
      </c>
      <c r="I110" s="148"/>
      <c r="J110" s="148">
        <f>60-50</f>
        <v>10</v>
      </c>
      <c r="K110" s="148"/>
      <c r="L110" s="148">
        <v>10</v>
      </c>
      <c r="M110" s="148">
        <f>10+50</f>
        <v>60</v>
      </c>
      <c r="N110" s="131">
        <v>219</v>
      </c>
    </row>
    <row r="111" spans="1:14" s="123" customFormat="1" ht="18" customHeight="1">
      <c r="A111" s="64">
        <v>1</v>
      </c>
      <c r="B111" s="119" t="s">
        <v>136</v>
      </c>
      <c r="C111" s="120">
        <v>0</v>
      </c>
      <c r="D111" s="69">
        <v>0</v>
      </c>
      <c r="E111" s="69">
        <v>0</v>
      </c>
      <c r="F111" s="69">
        <v>0</v>
      </c>
      <c r="G111" s="69">
        <v>200</v>
      </c>
      <c r="H111" s="69">
        <v>0</v>
      </c>
      <c r="I111" s="69">
        <v>0</v>
      </c>
      <c r="J111" s="69">
        <v>0</v>
      </c>
      <c r="K111" s="69">
        <v>0</v>
      </c>
      <c r="L111" s="69">
        <v>110</v>
      </c>
      <c r="M111" s="121">
        <v>60</v>
      </c>
      <c r="N111" s="122">
        <v>370</v>
      </c>
    </row>
    <row r="112" spans="1:14" s="79" customFormat="1" ht="18" customHeight="1">
      <c r="A112" s="64">
        <v>2</v>
      </c>
      <c r="B112" s="124" t="s">
        <v>188</v>
      </c>
      <c r="C112" s="125">
        <v>0</v>
      </c>
      <c r="D112" s="84">
        <v>0</v>
      </c>
      <c r="E112" s="84">
        <v>0</v>
      </c>
      <c r="F112" s="84">
        <v>0</v>
      </c>
      <c r="G112" s="84">
        <v>200</v>
      </c>
      <c r="H112" s="84">
        <v>0</v>
      </c>
      <c r="I112" s="84">
        <v>0</v>
      </c>
      <c r="J112" s="84">
        <v>0</v>
      </c>
      <c r="K112" s="84">
        <v>0</v>
      </c>
      <c r="L112" s="84">
        <v>110</v>
      </c>
      <c r="M112" s="126">
        <v>60</v>
      </c>
      <c r="N112" s="137">
        <v>370</v>
      </c>
    </row>
    <row r="113" spans="1:14" s="80" customFormat="1" ht="18" customHeight="1">
      <c r="A113" s="64"/>
      <c r="B113" s="129" t="s">
        <v>157</v>
      </c>
      <c r="C113" s="148"/>
      <c r="D113" s="148"/>
      <c r="E113" s="148"/>
      <c r="F113" s="148"/>
      <c r="G113" s="149"/>
      <c r="H113" s="148"/>
      <c r="I113" s="148"/>
      <c r="J113" s="148"/>
      <c r="K113" s="148"/>
      <c r="L113" s="148">
        <v>100</v>
      </c>
      <c r="M113" s="148">
        <v>50</v>
      </c>
      <c r="N113" s="131">
        <v>150</v>
      </c>
    </row>
    <row r="114" spans="1:14" s="80" customFormat="1" ht="18" customHeight="1">
      <c r="A114" s="64"/>
      <c r="B114" s="129" t="s">
        <v>189</v>
      </c>
      <c r="C114" s="148"/>
      <c r="D114" s="148"/>
      <c r="E114" s="148"/>
      <c r="F114" s="148"/>
      <c r="G114" s="149">
        <v>200</v>
      </c>
      <c r="H114" s="148"/>
      <c r="I114" s="148"/>
      <c r="J114" s="148"/>
      <c r="K114" s="148"/>
      <c r="L114" s="148">
        <v>10</v>
      </c>
      <c r="M114" s="148">
        <v>10</v>
      </c>
      <c r="N114" s="131">
        <v>220</v>
      </c>
    </row>
    <row r="115" spans="1:14" s="123" customFormat="1" ht="18" customHeight="1">
      <c r="A115" s="64">
        <v>1</v>
      </c>
      <c r="B115" s="119" t="s">
        <v>49</v>
      </c>
      <c r="C115" s="120">
        <v>0</v>
      </c>
      <c r="D115" s="69">
        <v>0</v>
      </c>
      <c r="E115" s="69">
        <v>0</v>
      </c>
      <c r="F115" s="69">
        <v>0</v>
      </c>
      <c r="G115" s="69">
        <v>320</v>
      </c>
      <c r="H115" s="69">
        <v>460</v>
      </c>
      <c r="I115" s="69">
        <v>65</v>
      </c>
      <c r="J115" s="69">
        <v>255</v>
      </c>
      <c r="K115" s="69">
        <v>0</v>
      </c>
      <c r="L115" s="69">
        <v>191</v>
      </c>
      <c r="M115" s="121">
        <v>91</v>
      </c>
      <c r="N115" s="122">
        <v>1382</v>
      </c>
    </row>
    <row r="116" spans="1:14" s="86" customFormat="1" ht="18" customHeight="1">
      <c r="A116" s="64">
        <v>2</v>
      </c>
      <c r="B116" s="124" t="s">
        <v>188</v>
      </c>
      <c r="C116" s="125">
        <v>0</v>
      </c>
      <c r="D116" s="84">
        <v>0</v>
      </c>
      <c r="E116" s="84">
        <v>0</v>
      </c>
      <c r="F116" s="84">
        <v>0</v>
      </c>
      <c r="G116" s="84">
        <v>320</v>
      </c>
      <c r="H116" s="84">
        <v>460</v>
      </c>
      <c r="I116" s="84">
        <v>65</v>
      </c>
      <c r="J116" s="84">
        <v>255</v>
      </c>
      <c r="K116" s="84">
        <v>0</v>
      </c>
      <c r="L116" s="84">
        <v>191</v>
      </c>
      <c r="M116" s="126">
        <v>91</v>
      </c>
      <c r="N116" s="137">
        <v>1382</v>
      </c>
    </row>
    <row r="117" spans="1:14" s="78" customFormat="1" ht="18" customHeight="1">
      <c r="A117" s="64"/>
      <c r="B117" s="129" t="s">
        <v>157</v>
      </c>
      <c r="C117" s="148"/>
      <c r="D117" s="148"/>
      <c r="E117" s="148"/>
      <c r="F117" s="148"/>
      <c r="G117" s="149"/>
      <c r="H117" s="148">
        <v>450</v>
      </c>
      <c r="I117" s="148">
        <v>50</v>
      </c>
      <c r="J117" s="148">
        <v>228</v>
      </c>
      <c r="K117" s="148"/>
      <c r="L117" s="148">
        <v>181</v>
      </c>
      <c r="M117" s="148">
        <v>81</v>
      </c>
      <c r="N117" s="131">
        <v>990</v>
      </c>
    </row>
    <row r="118" spans="1:14" s="78" customFormat="1" ht="18" customHeight="1">
      <c r="A118" s="64"/>
      <c r="B118" s="129" t="s">
        <v>189</v>
      </c>
      <c r="C118" s="148"/>
      <c r="D118" s="148"/>
      <c r="E118" s="148"/>
      <c r="F118" s="148"/>
      <c r="G118" s="149">
        <v>320</v>
      </c>
      <c r="H118" s="148">
        <v>10</v>
      </c>
      <c r="I118" s="148">
        <v>15</v>
      </c>
      <c r="J118" s="148">
        <v>27</v>
      </c>
      <c r="K118" s="148"/>
      <c r="L118" s="148">
        <v>10</v>
      </c>
      <c r="M118" s="148">
        <v>10</v>
      </c>
      <c r="N118" s="131">
        <v>392</v>
      </c>
    </row>
    <row r="119" spans="1:14" s="123" customFormat="1" ht="18" customHeight="1">
      <c r="A119" s="64">
        <v>1</v>
      </c>
      <c r="B119" s="119" t="s">
        <v>161</v>
      </c>
      <c r="C119" s="120">
        <v>0</v>
      </c>
      <c r="D119" s="69">
        <v>0</v>
      </c>
      <c r="E119" s="69">
        <v>0</v>
      </c>
      <c r="F119" s="69">
        <v>0</v>
      </c>
      <c r="G119" s="69">
        <v>300</v>
      </c>
      <c r="H119" s="69">
        <v>256</v>
      </c>
      <c r="I119" s="69">
        <v>70</v>
      </c>
      <c r="J119" s="69">
        <v>318</v>
      </c>
      <c r="K119" s="69">
        <v>0</v>
      </c>
      <c r="L119" s="69">
        <v>209</v>
      </c>
      <c r="M119" s="121">
        <v>0</v>
      </c>
      <c r="N119" s="122">
        <v>1153</v>
      </c>
    </row>
    <row r="120" spans="1:14" s="86" customFormat="1" ht="18" customHeight="1">
      <c r="A120" s="64">
        <v>2</v>
      </c>
      <c r="B120" s="124" t="s">
        <v>188</v>
      </c>
      <c r="C120" s="125">
        <v>0</v>
      </c>
      <c r="D120" s="84">
        <v>0</v>
      </c>
      <c r="E120" s="84">
        <v>0</v>
      </c>
      <c r="F120" s="84">
        <v>0</v>
      </c>
      <c r="G120" s="84">
        <v>300</v>
      </c>
      <c r="H120" s="84">
        <v>256</v>
      </c>
      <c r="I120" s="84">
        <v>70</v>
      </c>
      <c r="J120" s="84">
        <v>318</v>
      </c>
      <c r="K120" s="84">
        <v>0</v>
      </c>
      <c r="L120" s="84">
        <v>209</v>
      </c>
      <c r="M120" s="126">
        <v>0</v>
      </c>
      <c r="N120" s="137">
        <v>1153</v>
      </c>
    </row>
    <row r="121" spans="1:14" s="78" customFormat="1" ht="18" customHeight="1">
      <c r="A121" s="64"/>
      <c r="B121" s="129" t="s">
        <v>157</v>
      </c>
      <c r="C121" s="148"/>
      <c r="D121" s="148"/>
      <c r="E121" s="148"/>
      <c r="F121" s="148"/>
      <c r="G121" s="148"/>
      <c r="H121" s="148">
        <v>236</v>
      </c>
      <c r="I121" s="148">
        <v>50</v>
      </c>
      <c r="J121" s="148">
        <v>298</v>
      </c>
      <c r="K121" s="148"/>
      <c r="L121" s="148">
        <v>190</v>
      </c>
      <c r="M121" s="148"/>
      <c r="N121" s="131">
        <v>774</v>
      </c>
    </row>
    <row r="122" spans="1:14" s="78" customFormat="1" ht="18" customHeight="1">
      <c r="A122" s="64"/>
      <c r="B122" s="129" t="s">
        <v>189</v>
      </c>
      <c r="C122" s="148"/>
      <c r="D122" s="148"/>
      <c r="E122" s="148"/>
      <c r="F122" s="148"/>
      <c r="G122" s="148">
        <v>300</v>
      </c>
      <c r="H122" s="148">
        <v>20</v>
      </c>
      <c r="I122" s="148">
        <v>20</v>
      </c>
      <c r="J122" s="148">
        <v>20</v>
      </c>
      <c r="K122" s="148"/>
      <c r="L122" s="148">
        <v>19</v>
      </c>
      <c r="M122" s="148"/>
      <c r="N122" s="131">
        <v>379</v>
      </c>
    </row>
    <row r="123" spans="1:14" s="123" customFormat="1" ht="18" customHeight="1">
      <c r="A123" s="64">
        <v>1</v>
      </c>
      <c r="B123" s="119" t="s">
        <v>190</v>
      </c>
      <c r="C123" s="120">
        <v>0</v>
      </c>
      <c r="D123" s="69">
        <v>0</v>
      </c>
      <c r="E123" s="69">
        <v>0</v>
      </c>
      <c r="F123" s="69">
        <v>0</v>
      </c>
      <c r="G123" s="69">
        <v>45</v>
      </c>
      <c r="H123" s="69">
        <v>136</v>
      </c>
      <c r="I123" s="69">
        <v>0</v>
      </c>
      <c r="J123" s="69">
        <v>93</v>
      </c>
      <c r="K123" s="69">
        <v>0</v>
      </c>
      <c r="L123" s="69">
        <v>0</v>
      </c>
      <c r="M123" s="121">
        <v>0</v>
      </c>
      <c r="N123" s="122">
        <v>274</v>
      </c>
    </row>
    <row r="124" spans="1:14" s="86" customFormat="1" ht="18" customHeight="1">
      <c r="A124" s="64">
        <v>2</v>
      </c>
      <c r="B124" s="124" t="s">
        <v>188</v>
      </c>
      <c r="C124" s="125">
        <v>0</v>
      </c>
      <c r="D124" s="84">
        <v>0</v>
      </c>
      <c r="E124" s="84">
        <v>0</v>
      </c>
      <c r="F124" s="84">
        <v>0</v>
      </c>
      <c r="G124" s="84">
        <v>45</v>
      </c>
      <c r="H124" s="84">
        <v>136</v>
      </c>
      <c r="I124" s="84">
        <v>0</v>
      </c>
      <c r="J124" s="84">
        <v>93</v>
      </c>
      <c r="K124" s="84">
        <v>0</v>
      </c>
      <c r="L124" s="84">
        <v>0</v>
      </c>
      <c r="M124" s="126">
        <v>0</v>
      </c>
      <c r="N124" s="137">
        <v>274</v>
      </c>
    </row>
    <row r="125" spans="1:14" s="78" customFormat="1" ht="18" customHeight="1">
      <c r="A125" s="64"/>
      <c r="B125" s="129" t="s">
        <v>157</v>
      </c>
      <c r="C125" s="148"/>
      <c r="D125" s="148"/>
      <c r="E125" s="148"/>
      <c r="F125" s="148"/>
      <c r="G125" s="148"/>
      <c r="H125" s="148">
        <v>113</v>
      </c>
      <c r="I125" s="148"/>
      <c r="J125" s="148">
        <v>90</v>
      </c>
      <c r="K125" s="148"/>
      <c r="L125" s="148"/>
      <c r="M125" s="148"/>
      <c r="N125" s="131">
        <v>203</v>
      </c>
    </row>
    <row r="126" spans="1:14" s="78" customFormat="1" ht="18" customHeight="1">
      <c r="A126" s="64"/>
      <c r="B126" s="129" t="s">
        <v>189</v>
      </c>
      <c r="C126" s="148"/>
      <c r="D126" s="148"/>
      <c r="E126" s="148"/>
      <c r="F126" s="148"/>
      <c r="G126" s="148">
        <v>45</v>
      </c>
      <c r="H126" s="148">
        <v>23</v>
      </c>
      <c r="I126" s="148"/>
      <c r="J126" s="148">
        <v>3</v>
      </c>
      <c r="K126" s="148"/>
      <c r="L126" s="148"/>
      <c r="M126" s="148"/>
      <c r="N126" s="131">
        <v>71</v>
      </c>
    </row>
    <row r="127" spans="1:14" s="66" customFormat="1" ht="18" customHeight="1">
      <c r="A127" s="64">
        <v>1</v>
      </c>
      <c r="B127" s="119" t="s">
        <v>191</v>
      </c>
      <c r="C127" s="120">
        <v>0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121">
        <v>0</v>
      </c>
      <c r="N127" s="122">
        <v>0</v>
      </c>
    </row>
    <row r="128" spans="1:14" s="79" customFormat="1" ht="18" customHeight="1">
      <c r="A128" s="64">
        <v>2</v>
      </c>
      <c r="B128" s="124" t="s">
        <v>188</v>
      </c>
      <c r="C128" s="161">
        <v>0</v>
      </c>
      <c r="D128" s="162">
        <v>0</v>
      </c>
      <c r="E128" s="162">
        <v>0</v>
      </c>
      <c r="F128" s="162">
        <v>0</v>
      </c>
      <c r="G128" s="162">
        <v>0</v>
      </c>
      <c r="H128" s="162">
        <v>0</v>
      </c>
      <c r="I128" s="162">
        <v>0</v>
      </c>
      <c r="J128" s="162">
        <v>0</v>
      </c>
      <c r="K128" s="162">
        <v>0</v>
      </c>
      <c r="L128" s="162">
        <v>0</v>
      </c>
      <c r="M128" s="163">
        <v>0</v>
      </c>
      <c r="N128" s="137">
        <v>0</v>
      </c>
    </row>
    <row r="129" spans="1:14" s="78" customFormat="1" ht="18" customHeight="1">
      <c r="A129" s="64"/>
      <c r="B129" s="129" t="s">
        <v>157</v>
      </c>
      <c r="C129" s="16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6"/>
      <c r="N129" s="131">
        <v>0</v>
      </c>
    </row>
    <row r="130" spans="1:14" s="78" customFormat="1" ht="18" customHeight="1" thickBot="1">
      <c r="A130" s="64"/>
      <c r="B130" s="129" t="s">
        <v>189</v>
      </c>
      <c r="C130" s="16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6"/>
      <c r="N130" s="131">
        <v>0</v>
      </c>
    </row>
    <row r="131" spans="1:14" s="167" customFormat="1" ht="18" customHeight="1" thickBot="1">
      <c r="A131" s="64">
        <v>1</v>
      </c>
      <c r="B131" s="119" t="s">
        <v>192</v>
      </c>
      <c r="C131" s="120">
        <v>0</v>
      </c>
      <c r="D131" s="69">
        <v>30</v>
      </c>
      <c r="E131" s="69">
        <v>0</v>
      </c>
      <c r="F131" s="69">
        <v>0</v>
      </c>
      <c r="G131" s="69">
        <v>60</v>
      </c>
      <c r="H131" s="69">
        <v>0</v>
      </c>
      <c r="I131" s="69">
        <v>0</v>
      </c>
      <c r="J131" s="69">
        <v>0</v>
      </c>
      <c r="K131" s="69">
        <v>0</v>
      </c>
      <c r="L131" s="69">
        <v>60</v>
      </c>
      <c r="M131" s="121">
        <v>30</v>
      </c>
      <c r="N131" s="122">
        <v>180</v>
      </c>
    </row>
    <row r="132" spans="1:14" s="79" customFormat="1" ht="18" customHeight="1">
      <c r="A132" s="64">
        <v>2</v>
      </c>
      <c r="B132" s="124" t="s">
        <v>188</v>
      </c>
      <c r="C132" s="161">
        <v>0</v>
      </c>
      <c r="D132" s="162">
        <v>30</v>
      </c>
      <c r="E132" s="162">
        <v>0</v>
      </c>
      <c r="F132" s="162">
        <v>0</v>
      </c>
      <c r="G132" s="162">
        <v>60</v>
      </c>
      <c r="H132" s="162">
        <v>0</v>
      </c>
      <c r="I132" s="162">
        <v>0</v>
      </c>
      <c r="J132" s="162">
        <v>0</v>
      </c>
      <c r="K132" s="162">
        <v>0</v>
      </c>
      <c r="L132" s="162">
        <v>60</v>
      </c>
      <c r="M132" s="163">
        <v>30</v>
      </c>
      <c r="N132" s="137">
        <v>180</v>
      </c>
    </row>
    <row r="133" spans="1:14" s="80" customFormat="1" ht="18" customHeight="1">
      <c r="A133" s="64"/>
      <c r="B133" s="129" t="s">
        <v>157</v>
      </c>
      <c r="C133" s="148"/>
      <c r="D133" s="168">
        <v>22</v>
      </c>
      <c r="E133" s="168"/>
      <c r="F133" s="168"/>
      <c r="G133" s="148"/>
      <c r="H133" s="168"/>
      <c r="I133" s="168"/>
      <c r="J133" s="168"/>
      <c r="K133" s="148"/>
      <c r="L133" s="148">
        <v>50</v>
      </c>
      <c r="M133" s="168">
        <v>20</v>
      </c>
      <c r="N133" s="131">
        <v>92</v>
      </c>
    </row>
    <row r="134" spans="1:14" s="80" customFormat="1" ht="18" customHeight="1">
      <c r="A134" s="64"/>
      <c r="B134" s="129" t="s">
        <v>189</v>
      </c>
      <c r="C134" s="148"/>
      <c r="D134" s="168">
        <v>8</v>
      </c>
      <c r="E134" s="168"/>
      <c r="F134" s="168"/>
      <c r="G134" s="148">
        <v>60</v>
      </c>
      <c r="H134" s="168"/>
      <c r="I134" s="168"/>
      <c r="J134" s="168"/>
      <c r="K134" s="148"/>
      <c r="L134" s="148">
        <v>10</v>
      </c>
      <c r="M134" s="168">
        <v>10</v>
      </c>
      <c r="N134" s="131">
        <v>88</v>
      </c>
    </row>
    <row r="135" spans="1:14" s="123" customFormat="1" ht="18" customHeight="1">
      <c r="A135" s="64">
        <v>1</v>
      </c>
      <c r="B135" s="119" t="s">
        <v>139</v>
      </c>
      <c r="C135" s="120">
        <v>0</v>
      </c>
      <c r="D135" s="69">
        <v>0</v>
      </c>
      <c r="E135" s="69">
        <v>0</v>
      </c>
      <c r="F135" s="69">
        <v>0</v>
      </c>
      <c r="G135" s="69">
        <v>150</v>
      </c>
      <c r="H135" s="69">
        <v>147</v>
      </c>
      <c r="I135" s="69">
        <v>0</v>
      </c>
      <c r="J135" s="69">
        <v>0</v>
      </c>
      <c r="K135" s="69">
        <v>0</v>
      </c>
      <c r="L135" s="69">
        <v>161</v>
      </c>
      <c r="M135" s="121">
        <v>65</v>
      </c>
      <c r="N135" s="122">
        <v>523</v>
      </c>
    </row>
    <row r="136" spans="1:14" s="86" customFormat="1" ht="18" customHeight="1">
      <c r="A136" s="64">
        <v>2</v>
      </c>
      <c r="B136" s="124" t="s">
        <v>188</v>
      </c>
      <c r="C136" s="125">
        <v>0</v>
      </c>
      <c r="D136" s="84">
        <v>0</v>
      </c>
      <c r="E136" s="84">
        <v>0</v>
      </c>
      <c r="F136" s="84">
        <v>0</v>
      </c>
      <c r="G136" s="84">
        <v>150</v>
      </c>
      <c r="H136" s="84">
        <v>147</v>
      </c>
      <c r="I136" s="84">
        <v>0</v>
      </c>
      <c r="J136" s="84">
        <v>0</v>
      </c>
      <c r="K136" s="84">
        <v>0</v>
      </c>
      <c r="L136" s="84">
        <v>161</v>
      </c>
      <c r="M136" s="126">
        <v>65</v>
      </c>
      <c r="N136" s="137">
        <v>523</v>
      </c>
    </row>
    <row r="137" spans="1:14" s="78" customFormat="1" ht="18" customHeight="1">
      <c r="A137" s="64"/>
      <c r="B137" s="129" t="s">
        <v>157</v>
      </c>
      <c r="C137" s="148"/>
      <c r="D137" s="148"/>
      <c r="E137" s="148"/>
      <c r="F137" s="148"/>
      <c r="G137" s="148"/>
      <c r="H137" s="148">
        <v>127</v>
      </c>
      <c r="I137" s="148"/>
      <c r="J137" s="148"/>
      <c r="K137" s="148"/>
      <c r="L137" s="148">
        <v>151</v>
      </c>
      <c r="M137" s="148">
        <v>50</v>
      </c>
      <c r="N137" s="131">
        <v>328</v>
      </c>
    </row>
    <row r="138" spans="1:14" s="78" customFormat="1" ht="18" customHeight="1">
      <c r="A138" s="64"/>
      <c r="B138" s="129" t="s">
        <v>189</v>
      </c>
      <c r="C138" s="148"/>
      <c r="D138" s="148"/>
      <c r="E138" s="148"/>
      <c r="F138" s="148"/>
      <c r="G138" s="148">
        <v>150</v>
      </c>
      <c r="H138" s="148">
        <v>20</v>
      </c>
      <c r="I138" s="148"/>
      <c r="J138" s="148"/>
      <c r="K138" s="148"/>
      <c r="L138" s="148">
        <v>10</v>
      </c>
      <c r="M138" s="148">
        <v>15</v>
      </c>
      <c r="N138" s="131">
        <v>195</v>
      </c>
    </row>
    <row r="139" spans="1:14" s="66" customFormat="1" ht="18" customHeight="1">
      <c r="A139" s="64">
        <v>1</v>
      </c>
      <c r="B139" s="119" t="s">
        <v>193</v>
      </c>
      <c r="C139" s="120">
        <v>0</v>
      </c>
      <c r="D139" s="69">
        <v>0</v>
      </c>
      <c r="E139" s="69">
        <v>0</v>
      </c>
      <c r="F139" s="69">
        <v>0</v>
      </c>
      <c r="G139" s="69">
        <v>100</v>
      </c>
      <c r="H139" s="69">
        <v>185</v>
      </c>
      <c r="I139" s="69">
        <v>0</v>
      </c>
      <c r="J139" s="69">
        <v>0</v>
      </c>
      <c r="K139" s="69">
        <v>0</v>
      </c>
      <c r="L139" s="69">
        <v>0</v>
      </c>
      <c r="M139" s="121">
        <v>0</v>
      </c>
      <c r="N139" s="122">
        <v>285</v>
      </c>
    </row>
    <row r="140" spans="1:14" s="86" customFormat="1" ht="18" customHeight="1">
      <c r="A140" s="64">
        <v>2</v>
      </c>
      <c r="B140" s="124" t="s">
        <v>188</v>
      </c>
      <c r="C140" s="125">
        <v>0</v>
      </c>
      <c r="D140" s="84">
        <v>0</v>
      </c>
      <c r="E140" s="84">
        <v>0</v>
      </c>
      <c r="F140" s="84">
        <v>0</v>
      </c>
      <c r="G140" s="84">
        <v>100</v>
      </c>
      <c r="H140" s="84">
        <v>185</v>
      </c>
      <c r="I140" s="84">
        <v>0</v>
      </c>
      <c r="J140" s="84">
        <v>0</v>
      </c>
      <c r="K140" s="84">
        <v>0</v>
      </c>
      <c r="L140" s="84">
        <v>0</v>
      </c>
      <c r="M140" s="126">
        <v>0</v>
      </c>
      <c r="N140" s="137">
        <v>285</v>
      </c>
    </row>
    <row r="141" spans="1:14" s="78" customFormat="1" ht="18" customHeight="1">
      <c r="A141" s="64"/>
      <c r="B141" s="129" t="s">
        <v>157</v>
      </c>
      <c r="C141" s="168"/>
      <c r="D141" s="168"/>
      <c r="E141" s="168"/>
      <c r="F141" s="168"/>
      <c r="G141" s="168"/>
      <c r="H141" s="168">
        <v>165</v>
      </c>
      <c r="I141" s="168"/>
      <c r="J141" s="168"/>
      <c r="K141" s="168"/>
      <c r="L141" s="168"/>
      <c r="M141" s="168"/>
      <c r="N141" s="131">
        <v>165</v>
      </c>
    </row>
    <row r="142" spans="1:14" s="78" customFormat="1" ht="18" customHeight="1">
      <c r="A142" s="64"/>
      <c r="B142" s="129" t="s">
        <v>189</v>
      </c>
      <c r="C142" s="168"/>
      <c r="D142" s="168"/>
      <c r="E142" s="168"/>
      <c r="F142" s="168"/>
      <c r="G142" s="168">
        <v>100</v>
      </c>
      <c r="H142" s="168">
        <v>20</v>
      </c>
      <c r="I142" s="168"/>
      <c r="J142" s="168"/>
      <c r="K142" s="168"/>
      <c r="L142" s="168"/>
      <c r="M142" s="168"/>
      <c r="N142" s="131">
        <v>120</v>
      </c>
    </row>
    <row r="143" spans="1:14" s="66" customFormat="1" ht="18" customHeight="1">
      <c r="A143" s="64">
        <v>1</v>
      </c>
      <c r="B143" s="119" t="s">
        <v>59</v>
      </c>
      <c r="C143" s="120">
        <v>0</v>
      </c>
      <c r="D143" s="69">
        <v>0</v>
      </c>
      <c r="E143" s="69"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180</v>
      </c>
      <c r="L143" s="69">
        <v>0</v>
      </c>
      <c r="M143" s="121">
        <v>0</v>
      </c>
      <c r="N143" s="122">
        <v>180</v>
      </c>
    </row>
    <row r="144" spans="1:14" s="86" customFormat="1" ht="18" customHeight="1">
      <c r="A144" s="64">
        <v>2</v>
      </c>
      <c r="B144" s="124" t="s">
        <v>188</v>
      </c>
      <c r="C144" s="125">
        <v>0</v>
      </c>
      <c r="D144" s="8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  <c r="K144" s="84">
        <v>180</v>
      </c>
      <c r="L144" s="84">
        <v>0</v>
      </c>
      <c r="M144" s="126">
        <v>0</v>
      </c>
      <c r="N144" s="137">
        <v>180</v>
      </c>
    </row>
    <row r="145" spans="1:14" s="78" customFormat="1" ht="18" customHeight="1">
      <c r="A145" s="64"/>
      <c r="B145" s="129" t="s">
        <v>157</v>
      </c>
      <c r="C145" s="168"/>
      <c r="D145" s="168"/>
      <c r="E145" s="168"/>
      <c r="F145" s="168"/>
      <c r="G145" s="168"/>
      <c r="H145" s="168"/>
      <c r="I145" s="168"/>
      <c r="J145" s="168"/>
      <c r="K145" s="168">
        <v>180</v>
      </c>
      <c r="L145" s="168"/>
      <c r="M145" s="168"/>
      <c r="N145" s="131">
        <v>180</v>
      </c>
    </row>
    <row r="146" spans="1:14" s="78" customFormat="1" ht="18" customHeight="1">
      <c r="A146" s="64"/>
      <c r="B146" s="129" t="s">
        <v>189</v>
      </c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31">
        <v>0</v>
      </c>
    </row>
    <row r="147" spans="1:14" s="169" customFormat="1" ht="18" customHeight="1">
      <c r="A147" s="64">
        <v>1</v>
      </c>
      <c r="B147" s="119" t="s">
        <v>194</v>
      </c>
      <c r="C147" s="120">
        <v>0</v>
      </c>
      <c r="D147" s="69">
        <v>150</v>
      </c>
      <c r="E147" s="69">
        <v>127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121">
        <v>0</v>
      </c>
      <c r="N147" s="122">
        <v>277</v>
      </c>
    </row>
    <row r="148" spans="1:14" s="79" customFormat="1" ht="18" customHeight="1">
      <c r="A148" s="64">
        <v>2</v>
      </c>
      <c r="B148" s="124" t="s">
        <v>195</v>
      </c>
      <c r="C148" s="135">
        <v>0</v>
      </c>
      <c r="D148" s="74">
        <v>150</v>
      </c>
      <c r="E148" s="74">
        <v>127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136">
        <v>0</v>
      </c>
      <c r="N148" s="137">
        <v>277</v>
      </c>
    </row>
    <row r="149" spans="1:14" s="80" customFormat="1" ht="18" customHeight="1">
      <c r="A149" s="64"/>
      <c r="B149" s="129" t="s">
        <v>157</v>
      </c>
      <c r="C149" s="139"/>
      <c r="D149" s="139">
        <v>140</v>
      </c>
      <c r="E149" s="139">
        <v>117</v>
      </c>
      <c r="F149" s="139"/>
      <c r="G149" s="139"/>
      <c r="H149" s="139"/>
      <c r="I149" s="139"/>
      <c r="J149" s="139"/>
      <c r="K149" s="139"/>
      <c r="L149" s="139"/>
      <c r="M149" s="139"/>
      <c r="N149" s="131">
        <v>257</v>
      </c>
    </row>
    <row r="150" spans="1:14" s="80" customFormat="1" ht="18" customHeight="1">
      <c r="A150" s="64"/>
      <c r="B150" s="129" t="s">
        <v>189</v>
      </c>
      <c r="C150" s="139"/>
      <c r="D150" s="139">
        <v>10</v>
      </c>
      <c r="E150" s="139">
        <v>10</v>
      </c>
      <c r="F150" s="139"/>
      <c r="G150" s="139"/>
      <c r="H150" s="139"/>
      <c r="I150" s="139"/>
      <c r="J150" s="139"/>
      <c r="K150" s="139"/>
      <c r="L150" s="139"/>
      <c r="M150" s="139"/>
      <c r="N150" s="131">
        <v>20</v>
      </c>
    </row>
    <row r="151" spans="1:14" s="78" customFormat="1" ht="18" customHeight="1">
      <c r="A151" s="64">
        <v>1</v>
      </c>
      <c r="B151" s="119" t="s">
        <v>196</v>
      </c>
      <c r="C151" s="120">
        <v>0</v>
      </c>
      <c r="D151" s="69">
        <v>195</v>
      </c>
      <c r="E151" s="69">
        <v>176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121">
        <v>0</v>
      </c>
      <c r="N151" s="122">
        <v>371</v>
      </c>
    </row>
    <row r="152" spans="1:14" s="86" customFormat="1" ht="18" customHeight="1">
      <c r="A152" s="64">
        <v>2</v>
      </c>
      <c r="B152" s="124" t="s">
        <v>188</v>
      </c>
      <c r="C152" s="125">
        <v>0</v>
      </c>
      <c r="D152" s="84">
        <v>195</v>
      </c>
      <c r="E152" s="84">
        <v>176</v>
      </c>
      <c r="F152" s="84">
        <v>0</v>
      </c>
      <c r="G152" s="84">
        <v>0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126">
        <v>0</v>
      </c>
      <c r="N152" s="127">
        <v>371</v>
      </c>
    </row>
    <row r="153" spans="1:14" s="78" customFormat="1" ht="18" customHeight="1">
      <c r="A153" s="64"/>
      <c r="B153" s="129" t="s">
        <v>157</v>
      </c>
      <c r="C153" s="139"/>
      <c r="D153" s="139">
        <v>175</v>
      </c>
      <c r="E153" s="139">
        <v>166</v>
      </c>
      <c r="F153" s="139"/>
      <c r="G153" s="139"/>
      <c r="H153" s="139"/>
      <c r="I153" s="139"/>
      <c r="J153" s="139"/>
      <c r="K153" s="139"/>
      <c r="L153" s="139"/>
      <c r="M153" s="139"/>
      <c r="N153" s="131">
        <v>341</v>
      </c>
    </row>
    <row r="154" spans="1:14" s="78" customFormat="1" ht="18" customHeight="1">
      <c r="A154" s="64"/>
      <c r="B154" s="129" t="s">
        <v>189</v>
      </c>
      <c r="C154" s="139"/>
      <c r="D154" s="139">
        <v>20</v>
      </c>
      <c r="E154" s="139">
        <v>10</v>
      </c>
      <c r="F154" s="139"/>
      <c r="G154" s="139"/>
      <c r="H154" s="139"/>
      <c r="I154" s="139"/>
      <c r="J154" s="139"/>
      <c r="K154" s="139"/>
      <c r="L154" s="139"/>
      <c r="M154" s="139"/>
      <c r="N154" s="131">
        <v>30</v>
      </c>
    </row>
    <row r="155" spans="1:14" s="123" customFormat="1" ht="18" customHeight="1">
      <c r="A155" s="64">
        <v>1</v>
      </c>
      <c r="B155" s="119" t="s">
        <v>130</v>
      </c>
      <c r="C155" s="120">
        <v>267</v>
      </c>
      <c r="D155" s="69">
        <v>358</v>
      </c>
      <c r="E155" s="69">
        <v>244</v>
      </c>
      <c r="F155" s="69">
        <v>406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121">
        <v>0</v>
      </c>
      <c r="N155" s="122">
        <v>1275</v>
      </c>
    </row>
    <row r="156" spans="1:14" s="79" customFormat="1" ht="18" customHeight="1">
      <c r="A156" s="64">
        <v>2</v>
      </c>
      <c r="B156" s="124" t="s">
        <v>188</v>
      </c>
      <c r="C156" s="161">
        <v>267</v>
      </c>
      <c r="D156" s="162">
        <v>358</v>
      </c>
      <c r="E156" s="162">
        <v>244</v>
      </c>
      <c r="F156" s="162">
        <v>406</v>
      </c>
      <c r="G156" s="162">
        <v>0</v>
      </c>
      <c r="H156" s="162">
        <v>0</v>
      </c>
      <c r="I156" s="162">
        <v>0</v>
      </c>
      <c r="J156" s="162">
        <v>0</v>
      </c>
      <c r="K156" s="162">
        <v>0</v>
      </c>
      <c r="L156" s="162">
        <v>0</v>
      </c>
      <c r="M156" s="163">
        <v>0</v>
      </c>
      <c r="N156" s="170">
        <v>1275</v>
      </c>
    </row>
    <row r="157" spans="1:14" s="80" customFormat="1" ht="18" customHeight="1">
      <c r="A157" s="64"/>
      <c r="B157" s="129" t="s">
        <v>157</v>
      </c>
      <c r="C157" s="168">
        <v>201</v>
      </c>
      <c r="D157" s="168">
        <v>308</v>
      </c>
      <c r="E157" s="168">
        <v>167</v>
      </c>
      <c r="F157" s="168">
        <v>328</v>
      </c>
      <c r="G157" s="149"/>
      <c r="H157" s="149"/>
      <c r="I157" s="149"/>
      <c r="J157" s="149"/>
      <c r="K157" s="149"/>
      <c r="L157" s="149"/>
      <c r="M157" s="149"/>
      <c r="N157" s="131">
        <v>1004</v>
      </c>
    </row>
    <row r="158" spans="1:14" s="80" customFormat="1" ht="18" customHeight="1">
      <c r="A158" s="64"/>
      <c r="B158" s="129" t="s">
        <v>189</v>
      </c>
      <c r="C158" s="168">
        <v>66</v>
      </c>
      <c r="D158" s="168">
        <v>50</v>
      </c>
      <c r="E158" s="168">
        <v>77</v>
      </c>
      <c r="F158" s="168">
        <v>78</v>
      </c>
      <c r="G158" s="149"/>
      <c r="H158" s="149"/>
      <c r="I158" s="149"/>
      <c r="J158" s="149"/>
      <c r="K158" s="149"/>
      <c r="L158" s="149"/>
      <c r="M158" s="149"/>
      <c r="N158" s="131">
        <v>271</v>
      </c>
    </row>
    <row r="159" spans="1:14" s="123" customFormat="1" ht="18" customHeight="1">
      <c r="A159" s="64">
        <v>1</v>
      </c>
      <c r="B159" s="119" t="s">
        <v>73</v>
      </c>
      <c r="C159" s="120">
        <v>248</v>
      </c>
      <c r="D159" s="69">
        <v>425</v>
      </c>
      <c r="E159" s="69">
        <v>271</v>
      </c>
      <c r="F159" s="69">
        <v>477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121">
        <v>0</v>
      </c>
      <c r="N159" s="122">
        <v>1421</v>
      </c>
    </row>
    <row r="160" spans="1:14" s="79" customFormat="1" ht="18" customHeight="1">
      <c r="A160" s="64">
        <v>2</v>
      </c>
      <c r="B160" s="124" t="s">
        <v>188</v>
      </c>
      <c r="C160" s="135">
        <v>248</v>
      </c>
      <c r="D160" s="74">
        <v>425</v>
      </c>
      <c r="E160" s="74">
        <v>271</v>
      </c>
      <c r="F160" s="74">
        <v>477</v>
      </c>
      <c r="G160" s="162">
        <v>0</v>
      </c>
      <c r="H160" s="162">
        <v>0</v>
      </c>
      <c r="I160" s="162">
        <v>0</v>
      </c>
      <c r="J160" s="162">
        <v>0</v>
      </c>
      <c r="K160" s="162">
        <v>0</v>
      </c>
      <c r="L160" s="162">
        <v>0</v>
      </c>
      <c r="M160" s="163">
        <v>0</v>
      </c>
      <c r="N160" s="170">
        <v>1421</v>
      </c>
    </row>
    <row r="161" spans="1:14" s="80" customFormat="1" ht="18" customHeight="1">
      <c r="A161" s="64"/>
      <c r="B161" s="129" t="s">
        <v>157</v>
      </c>
      <c r="C161" s="139">
        <v>178</v>
      </c>
      <c r="D161" s="139">
        <v>370</v>
      </c>
      <c r="E161" s="139">
        <v>186</v>
      </c>
      <c r="F161" s="139">
        <v>398</v>
      </c>
      <c r="G161" s="139"/>
      <c r="H161" s="139"/>
      <c r="I161" s="139"/>
      <c r="J161" s="139"/>
      <c r="K161" s="139"/>
      <c r="L161" s="139"/>
      <c r="M161" s="139"/>
      <c r="N161" s="131">
        <v>1132</v>
      </c>
    </row>
    <row r="162" spans="1:14" s="172" customFormat="1" ht="18" customHeight="1">
      <c r="A162" s="64"/>
      <c r="B162" s="129" t="s">
        <v>189</v>
      </c>
      <c r="C162" s="139">
        <v>70</v>
      </c>
      <c r="D162" s="139">
        <v>55</v>
      </c>
      <c r="E162" s="139">
        <v>85</v>
      </c>
      <c r="F162" s="139">
        <v>79</v>
      </c>
      <c r="G162" s="149"/>
      <c r="H162" s="171"/>
      <c r="I162" s="171"/>
      <c r="J162" s="171"/>
      <c r="K162" s="149"/>
      <c r="L162" s="149"/>
      <c r="M162" s="171"/>
      <c r="N162" s="131">
        <v>289</v>
      </c>
    </row>
    <row r="163" spans="1:14" s="123" customFormat="1" ht="30" customHeight="1">
      <c r="A163" s="64">
        <v>1</v>
      </c>
      <c r="B163" s="119" t="s">
        <v>197</v>
      </c>
      <c r="C163" s="120">
        <v>331</v>
      </c>
      <c r="D163" s="69">
        <v>467</v>
      </c>
      <c r="E163" s="69">
        <v>282</v>
      </c>
      <c r="F163" s="69">
        <v>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121">
        <v>0</v>
      </c>
      <c r="N163" s="122">
        <v>1080</v>
      </c>
    </row>
    <row r="164" spans="1:14" s="79" customFormat="1" ht="18" customHeight="1">
      <c r="A164" s="64">
        <v>2</v>
      </c>
      <c r="B164" s="124" t="s">
        <v>188</v>
      </c>
      <c r="C164" s="161">
        <v>331</v>
      </c>
      <c r="D164" s="162">
        <v>467</v>
      </c>
      <c r="E164" s="162">
        <v>282</v>
      </c>
      <c r="F164" s="162">
        <v>0</v>
      </c>
      <c r="G164" s="162">
        <v>0</v>
      </c>
      <c r="H164" s="162">
        <v>0</v>
      </c>
      <c r="I164" s="162">
        <v>0</v>
      </c>
      <c r="J164" s="162">
        <v>0</v>
      </c>
      <c r="K164" s="162">
        <v>0</v>
      </c>
      <c r="L164" s="162">
        <v>0</v>
      </c>
      <c r="M164" s="163">
        <v>0</v>
      </c>
      <c r="N164" s="170">
        <v>1080</v>
      </c>
    </row>
    <row r="165" spans="1:14" s="80" customFormat="1" ht="18" customHeight="1">
      <c r="A165" s="64"/>
      <c r="B165" s="129" t="s">
        <v>157</v>
      </c>
      <c r="C165" s="168">
        <v>251</v>
      </c>
      <c r="D165" s="168">
        <v>412</v>
      </c>
      <c r="E165" s="168">
        <v>200</v>
      </c>
      <c r="F165" s="168"/>
      <c r="G165" s="168"/>
      <c r="H165" s="168"/>
      <c r="I165" s="168"/>
      <c r="J165" s="168"/>
      <c r="K165" s="168"/>
      <c r="L165" s="168"/>
      <c r="M165" s="168"/>
      <c r="N165" s="131">
        <v>863</v>
      </c>
    </row>
    <row r="166" spans="1:14" s="80" customFormat="1" ht="18" customHeight="1">
      <c r="A166" s="64"/>
      <c r="B166" s="129" t="s">
        <v>189</v>
      </c>
      <c r="C166" s="168">
        <v>80</v>
      </c>
      <c r="D166" s="168">
        <v>55</v>
      </c>
      <c r="E166" s="168">
        <v>82</v>
      </c>
      <c r="F166" s="168"/>
      <c r="G166" s="168"/>
      <c r="H166" s="168"/>
      <c r="I166" s="168"/>
      <c r="J166" s="168"/>
      <c r="K166" s="168"/>
      <c r="L166" s="168"/>
      <c r="M166" s="168"/>
      <c r="N166" s="131">
        <v>217</v>
      </c>
    </row>
    <row r="167" spans="1:14" s="152" customFormat="1" ht="18" customHeight="1">
      <c r="A167" s="64">
        <v>1</v>
      </c>
      <c r="B167" s="119" t="s">
        <v>131</v>
      </c>
      <c r="C167" s="120">
        <v>315</v>
      </c>
      <c r="D167" s="69">
        <v>219</v>
      </c>
      <c r="E167" s="69">
        <v>184</v>
      </c>
      <c r="F167" s="69">
        <v>389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121">
        <v>0</v>
      </c>
      <c r="N167" s="122">
        <v>1107</v>
      </c>
    </row>
    <row r="168" spans="1:14" s="159" customFormat="1" ht="18" customHeight="1">
      <c r="A168" s="64">
        <v>2</v>
      </c>
      <c r="B168" s="124" t="s">
        <v>195</v>
      </c>
      <c r="C168" s="161">
        <v>315</v>
      </c>
      <c r="D168" s="162">
        <v>219</v>
      </c>
      <c r="E168" s="162">
        <v>184</v>
      </c>
      <c r="F168" s="162">
        <v>389</v>
      </c>
      <c r="G168" s="162">
        <v>0</v>
      </c>
      <c r="H168" s="162">
        <v>0</v>
      </c>
      <c r="I168" s="162">
        <v>0</v>
      </c>
      <c r="J168" s="162">
        <v>0</v>
      </c>
      <c r="K168" s="162">
        <v>0</v>
      </c>
      <c r="L168" s="162">
        <v>0</v>
      </c>
      <c r="M168" s="163">
        <v>0</v>
      </c>
      <c r="N168" s="170">
        <v>1107</v>
      </c>
    </row>
    <row r="169" spans="1:14" s="160" customFormat="1" ht="18" customHeight="1">
      <c r="A169" s="64"/>
      <c r="B169" s="129" t="s">
        <v>157</v>
      </c>
      <c r="C169" s="148">
        <v>252</v>
      </c>
      <c r="D169" s="139">
        <v>189</v>
      </c>
      <c r="E169" s="139">
        <v>130</v>
      </c>
      <c r="F169" s="139">
        <v>324</v>
      </c>
      <c r="G169" s="168"/>
      <c r="H169" s="168"/>
      <c r="I169" s="168"/>
      <c r="J169" s="168"/>
      <c r="K169" s="168"/>
      <c r="L169" s="168"/>
      <c r="M169" s="168"/>
      <c r="N169" s="131">
        <v>895</v>
      </c>
    </row>
    <row r="170" spans="1:14" s="160" customFormat="1" ht="18" customHeight="1">
      <c r="A170" s="64"/>
      <c r="B170" s="129" t="s">
        <v>189</v>
      </c>
      <c r="C170" s="148">
        <v>63</v>
      </c>
      <c r="D170" s="139">
        <v>30</v>
      </c>
      <c r="E170" s="139">
        <v>54</v>
      </c>
      <c r="F170" s="139">
        <v>65</v>
      </c>
      <c r="G170" s="173"/>
      <c r="H170" s="173"/>
      <c r="I170" s="173"/>
      <c r="J170" s="173"/>
      <c r="K170" s="173"/>
      <c r="L170" s="173"/>
      <c r="M170" s="173"/>
      <c r="N170" s="131">
        <v>212</v>
      </c>
    </row>
    <row r="171" spans="1:14" s="152" customFormat="1" ht="18" customHeight="1">
      <c r="A171" s="64">
        <v>1</v>
      </c>
      <c r="B171" s="119" t="s">
        <v>77</v>
      </c>
      <c r="C171" s="120">
        <v>1164</v>
      </c>
      <c r="D171" s="69">
        <v>0</v>
      </c>
      <c r="E171" s="69">
        <v>0</v>
      </c>
      <c r="F171" s="69"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69">
        <v>0</v>
      </c>
      <c r="M171" s="121">
        <v>0</v>
      </c>
      <c r="N171" s="122">
        <v>1164</v>
      </c>
    </row>
    <row r="172" spans="1:14" s="159" customFormat="1" ht="18" customHeight="1">
      <c r="A172" s="64">
        <v>2</v>
      </c>
      <c r="B172" s="124" t="s">
        <v>188</v>
      </c>
      <c r="C172" s="161">
        <v>1164</v>
      </c>
      <c r="D172" s="74">
        <v>0</v>
      </c>
      <c r="E172" s="74">
        <v>0</v>
      </c>
      <c r="F172" s="74">
        <v>0</v>
      </c>
      <c r="G172" s="74">
        <v>0</v>
      </c>
      <c r="H172" s="74">
        <v>0</v>
      </c>
      <c r="I172" s="74">
        <v>0</v>
      </c>
      <c r="J172" s="74">
        <v>0</v>
      </c>
      <c r="K172" s="74">
        <v>0</v>
      </c>
      <c r="L172" s="74">
        <v>0</v>
      </c>
      <c r="M172" s="136">
        <v>0</v>
      </c>
      <c r="N172" s="137">
        <v>1164</v>
      </c>
    </row>
    <row r="173" spans="1:14" s="160" customFormat="1" ht="18" customHeight="1">
      <c r="A173" s="64"/>
      <c r="B173" s="129" t="s">
        <v>157</v>
      </c>
      <c r="C173" s="148">
        <v>1018</v>
      </c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1">
        <v>1018</v>
      </c>
    </row>
    <row r="174" spans="1:14" s="160" customFormat="1" ht="18" customHeight="1">
      <c r="A174" s="64"/>
      <c r="B174" s="129" t="s">
        <v>189</v>
      </c>
      <c r="C174" s="148">
        <v>146</v>
      </c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1">
        <v>146</v>
      </c>
    </row>
    <row r="175" spans="1:14" s="66" customFormat="1" ht="18" customHeight="1">
      <c r="A175" s="64">
        <v>1</v>
      </c>
      <c r="B175" s="119" t="s">
        <v>122</v>
      </c>
      <c r="C175" s="120">
        <v>0</v>
      </c>
      <c r="D175" s="69">
        <v>0</v>
      </c>
      <c r="E175" s="69">
        <v>0</v>
      </c>
      <c r="F175" s="69">
        <v>0</v>
      </c>
      <c r="G175" s="69">
        <v>0</v>
      </c>
      <c r="H175" s="69">
        <v>302</v>
      </c>
      <c r="I175" s="69">
        <v>0</v>
      </c>
      <c r="J175" s="69">
        <v>0</v>
      </c>
      <c r="K175" s="69">
        <v>0</v>
      </c>
      <c r="L175" s="69">
        <v>0</v>
      </c>
      <c r="M175" s="121">
        <v>0</v>
      </c>
      <c r="N175" s="122">
        <v>302</v>
      </c>
    </row>
    <row r="176" spans="1:14" s="79" customFormat="1" ht="18" customHeight="1">
      <c r="A176" s="64">
        <v>2</v>
      </c>
      <c r="B176" s="124" t="s">
        <v>188</v>
      </c>
      <c r="C176" s="161">
        <v>0</v>
      </c>
      <c r="D176" s="162">
        <v>0</v>
      </c>
      <c r="E176" s="162">
        <v>0</v>
      </c>
      <c r="F176" s="162">
        <v>0</v>
      </c>
      <c r="G176" s="162">
        <v>0</v>
      </c>
      <c r="H176" s="162">
        <v>302</v>
      </c>
      <c r="I176" s="162">
        <v>0</v>
      </c>
      <c r="J176" s="162">
        <v>0</v>
      </c>
      <c r="K176" s="162">
        <v>0</v>
      </c>
      <c r="L176" s="162">
        <v>0</v>
      </c>
      <c r="M176" s="163">
        <v>0</v>
      </c>
      <c r="N176" s="137">
        <v>302</v>
      </c>
    </row>
    <row r="177" spans="1:14" s="78" customFormat="1" ht="18" customHeight="1">
      <c r="A177" s="64"/>
      <c r="B177" s="129" t="s">
        <v>157</v>
      </c>
      <c r="C177" s="139"/>
      <c r="D177" s="139"/>
      <c r="E177" s="139"/>
      <c r="F177" s="139"/>
      <c r="G177" s="139"/>
      <c r="H177" s="139">
        <v>251</v>
      </c>
      <c r="I177" s="139"/>
      <c r="J177" s="139"/>
      <c r="K177" s="139"/>
      <c r="L177" s="139"/>
      <c r="M177" s="139"/>
      <c r="N177" s="131">
        <v>251</v>
      </c>
    </row>
    <row r="178" spans="1:14" s="78" customFormat="1" ht="18" customHeight="1">
      <c r="A178" s="64"/>
      <c r="B178" s="129" t="s">
        <v>189</v>
      </c>
      <c r="C178" s="139"/>
      <c r="D178" s="139"/>
      <c r="E178" s="139"/>
      <c r="F178" s="139"/>
      <c r="G178" s="139"/>
      <c r="H178" s="139">
        <v>51</v>
      </c>
      <c r="I178" s="139"/>
      <c r="J178" s="139"/>
      <c r="K178" s="139"/>
      <c r="L178" s="139"/>
      <c r="M178" s="139"/>
      <c r="N178" s="131">
        <v>51</v>
      </c>
    </row>
    <row r="179" spans="1:14" s="152" customFormat="1" ht="18" customHeight="1">
      <c r="A179" s="64">
        <v>1</v>
      </c>
      <c r="B179" s="119" t="s">
        <v>198</v>
      </c>
      <c r="C179" s="120">
        <v>0</v>
      </c>
      <c r="D179" s="69">
        <v>0</v>
      </c>
      <c r="E179" s="69">
        <v>0</v>
      </c>
      <c r="F179" s="69">
        <v>0</v>
      </c>
      <c r="G179" s="69">
        <v>0</v>
      </c>
      <c r="H179" s="69">
        <v>2</v>
      </c>
      <c r="I179" s="69">
        <v>0</v>
      </c>
      <c r="J179" s="69">
        <v>0</v>
      </c>
      <c r="K179" s="69">
        <v>0</v>
      </c>
      <c r="L179" s="69">
        <v>0</v>
      </c>
      <c r="M179" s="121">
        <v>0</v>
      </c>
      <c r="N179" s="122">
        <v>2</v>
      </c>
    </row>
    <row r="180" spans="1:14" s="159" customFormat="1" ht="18" customHeight="1">
      <c r="A180" s="64">
        <v>2</v>
      </c>
      <c r="B180" s="124" t="s">
        <v>199</v>
      </c>
      <c r="C180" s="135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2</v>
      </c>
      <c r="I180" s="74">
        <v>0</v>
      </c>
      <c r="J180" s="74">
        <v>0</v>
      </c>
      <c r="K180" s="74">
        <v>0</v>
      </c>
      <c r="L180" s="74">
        <v>0</v>
      </c>
      <c r="M180" s="136">
        <v>0</v>
      </c>
      <c r="N180" s="137">
        <v>2</v>
      </c>
    </row>
    <row r="181" spans="1:14" s="156" customFormat="1" ht="18" customHeight="1">
      <c r="A181" s="64"/>
      <c r="B181" s="129" t="s">
        <v>157</v>
      </c>
      <c r="C181" s="164"/>
      <c r="D181" s="165"/>
      <c r="E181" s="165"/>
      <c r="F181" s="165"/>
      <c r="G181" s="165"/>
      <c r="H181" s="165">
        <v>1</v>
      </c>
      <c r="I181" s="165"/>
      <c r="J181" s="165"/>
      <c r="K181" s="165"/>
      <c r="L181" s="165"/>
      <c r="M181" s="166"/>
      <c r="N181" s="131">
        <v>1</v>
      </c>
    </row>
    <row r="182" spans="1:14" s="156" customFormat="1" ht="18" customHeight="1">
      <c r="A182" s="64"/>
      <c r="B182" s="129" t="s">
        <v>189</v>
      </c>
      <c r="C182" s="164"/>
      <c r="D182" s="165"/>
      <c r="E182" s="165"/>
      <c r="F182" s="165"/>
      <c r="G182" s="165"/>
      <c r="H182" s="165">
        <v>1</v>
      </c>
      <c r="I182" s="165"/>
      <c r="J182" s="165"/>
      <c r="K182" s="165"/>
      <c r="L182" s="165"/>
      <c r="M182" s="166"/>
      <c r="N182" s="131">
        <v>1</v>
      </c>
    </row>
    <row r="183" spans="1:14" s="152" customFormat="1" ht="18" customHeight="1">
      <c r="A183" s="64">
        <v>3</v>
      </c>
      <c r="B183" s="119" t="s">
        <v>200</v>
      </c>
      <c r="C183" s="174">
        <v>2325</v>
      </c>
      <c r="D183" s="94">
        <v>2668</v>
      </c>
      <c r="E183" s="94">
        <v>1969</v>
      </c>
      <c r="F183" s="94">
        <v>1504</v>
      </c>
      <c r="G183" s="94">
        <v>3200</v>
      </c>
      <c r="H183" s="94">
        <v>3850</v>
      </c>
      <c r="I183" s="94">
        <v>215</v>
      </c>
      <c r="J183" s="94">
        <v>1175</v>
      </c>
      <c r="K183" s="94">
        <v>180</v>
      </c>
      <c r="L183" s="94">
        <v>1970</v>
      </c>
      <c r="M183" s="94">
        <v>1304</v>
      </c>
      <c r="N183" s="175">
        <v>20360</v>
      </c>
    </row>
    <row r="184" spans="1:14" s="79" customFormat="1" ht="18" customHeight="1" outlineLevel="2">
      <c r="A184" s="64">
        <v>2</v>
      </c>
      <c r="B184" s="176" t="s">
        <v>201</v>
      </c>
      <c r="C184" s="177">
        <v>2325</v>
      </c>
      <c r="D184" s="178">
        <v>2668</v>
      </c>
      <c r="E184" s="178">
        <v>1969</v>
      </c>
      <c r="F184" s="178">
        <v>1504</v>
      </c>
      <c r="G184" s="178">
        <v>3200</v>
      </c>
      <c r="H184" s="178">
        <v>3848</v>
      </c>
      <c r="I184" s="178">
        <v>215</v>
      </c>
      <c r="J184" s="178">
        <v>1175</v>
      </c>
      <c r="K184" s="178">
        <v>180</v>
      </c>
      <c r="L184" s="178">
        <v>1970</v>
      </c>
      <c r="M184" s="178">
        <v>1304</v>
      </c>
      <c r="N184" s="179">
        <v>20358</v>
      </c>
    </row>
    <row r="185" spans="1:14" s="78" customFormat="1" ht="18" customHeight="1" outlineLevel="2">
      <c r="A185" s="64"/>
      <c r="B185" s="180" t="s">
        <v>157</v>
      </c>
      <c r="C185" s="164">
        <v>1900</v>
      </c>
      <c r="D185" s="165">
        <v>2254</v>
      </c>
      <c r="E185" s="165">
        <v>1554</v>
      </c>
      <c r="F185" s="165">
        <v>1225</v>
      </c>
      <c r="G185" s="165">
        <v>0</v>
      </c>
      <c r="H185" s="165">
        <v>3449</v>
      </c>
      <c r="I185" s="165">
        <v>175</v>
      </c>
      <c r="J185" s="165">
        <f>1235-150</f>
        <v>1085</v>
      </c>
      <c r="K185" s="165">
        <v>180</v>
      </c>
      <c r="L185" s="165">
        <f>1716+75</f>
        <v>1791</v>
      </c>
      <c r="M185" s="165">
        <v>1075</v>
      </c>
      <c r="N185" s="131">
        <v>14688</v>
      </c>
    </row>
    <row r="186" spans="1:14" s="78" customFormat="1" ht="18" customHeight="1" outlineLevel="2">
      <c r="A186" s="64"/>
      <c r="B186" s="180" t="s">
        <v>189</v>
      </c>
      <c r="C186" s="164">
        <v>425</v>
      </c>
      <c r="D186" s="165">
        <v>414</v>
      </c>
      <c r="E186" s="165">
        <v>415</v>
      </c>
      <c r="F186" s="165">
        <v>279</v>
      </c>
      <c r="G186" s="165">
        <v>3200</v>
      </c>
      <c r="H186" s="165">
        <v>399</v>
      </c>
      <c r="I186" s="165">
        <v>40</v>
      </c>
      <c r="J186" s="165">
        <v>90</v>
      </c>
      <c r="K186" s="165">
        <v>0</v>
      </c>
      <c r="L186" s="165">
        <v>179</v>
      </c>
      <c r="M186" s="165">
        <v>229</v>
      </c>
      <c r="N186" s="131">
        <v>5670</v>
      </c>
    </row>
    <row r="187" spans="1:14" s="159" customFormat="1" ht="18" customHeight="1" outlineLevel="2">
      <c r="A187" s="64">
        <v>2</v>
      </c>
      <c r="B187" s="181" t="s">
        <v>202</v>
      </c>
      <c r="C187" s="135">
        <v>0</v>
      </c>
      <c r="D187" s="74">
        <v>0</v>
      </c>
      <c r="E187" s="74">
        <v>0</v>
      </c>
      <c r="F187" s="74">
        <v>0</v>
      </c>
      <c r="G187" s="74">
        <v>0</v>
      </c>
      <c r="H187" s="74">
        <v>2</v>
      </c>
      <c r="I187" s="74">
        <v>0</v>
      </c>
      <c r="J187" s="74">
        <v>0</v>
      </c>
      <c r="K187" s="74">
        <v>0</v>
      </c>
      <c r="L187" s="74">
        <v>0</v>
      </c>
      <c r="M187" s="74">
        <v>0</v>
      </c>
      <c r="N187" s="137">
        <v>2</v>
      </c>
    </row>
    <row r="188" spans="1:14" s="156" customFormat="1" ht="18" customHeight="1" outlineLevel="2">
      <c r="A188" s="64"/>
      <c r="B188" s="180" t="s">
        <v>157</v>
      </c>
      <c r="C188" s="164">
        <v>0</v>
      </c>
      <c r="D188" s="165">
        <v>0</v>
      </c>
      <c r="E188" s="165">
        <v>0</v>
      </c>
      <c r="F188" s="165">
        <v>0</v>
      </c>
      <c r="G188" s="165">
        <v>0</v>
      </c>
      <c r="H188" s="165">
        <v>1</v>
      </c>
      <c r="I188" s="165">
        <v>0</v>
      </c>
      <c r="J188" s="165">
        <v>0</v>
      </c>
      <c r="K188" s="165">
        <v>0</v>
      </c>
      <c r="L188" s="165">
        <v>0</v>
      </c>
      <c r="M188" s="166">
        <v>0</v>
      </c>
      <c r="N188" s="131">
        <v>1</v>
      </c>
    </row>
    <row r="189" spans="1:14" s="156" customFormat="1" ht="18" customHeight="1" outlineLevel="2">
      <c r="A189" s="64"/>
      <c r="B189" s="180" t="s">
        <v>189</v>
      </c>
      <c r="C189" s="164">
        <v>0</v>
      </c>
      <c r="D189" s="165">
        <v>0</v>
      </c>
      <c r="E189" s="165">
        <v>0</v>
      </c>
      <c r="F189" s="165">
        <v>0</v>
      </c>
      <c r="G189" s="165">
        <v>0</v>
      </c>
      <c r="H189" s="165">
        <v>1</v>
      </c>
      <c r="I189" s="165">
        <v>0</v>
      </c>
      <c r="J189" s="165">
        <v>0</v>
      </c>
      <c r="K189" s="165">
        <v>0</v>
      </c>
      <c r="L189" s="165">
        <v>0</v>
      </c>
      <c r="M189" s="166">
        <v>0</v>
      </c>
      <c r="N189" s="131">
        <v>1</v>
      </c>
    </row>
    <row r="191" spans="1:14" ht="18.75" customHeight="1">
      <c r="H191" s="185"/>
    </row>
    <row r="192" spans="1:14" s="183" customFormat="1" ht="18.75" customHeight="1">
      <c r="A192" s="182"/>
      <c r="B192" s="182"/>
      <c r="H192" s="185"/>
      <c r="N192" s="184"/>
    </row>
  </sheetData>
  <autoFilter ref="A2:Y189"/>
  <mergeCells count="1">
    <mergeCell ref="B1:N1"/>
  </mergeCells>
  <conditionalFormatting sqref="C9:C10 C41:F42 I41:K42 C49:C50 C57:F58 C73:F74 C81:G82 C85:G86 C89:G90 C93:C94 C101:C102 I105:M106 C109:F110 C117:F118 C121:F122 C125:G126 C137:F138 C97:F98 C141:F142 M13:N14 K37:N38 M41:N42 N57:N58 M61:N62 M65:N66 N69:N70 N73:N74 N81:N82 I85:N86 I89:N90 I125:N126 N25:N26 N97:N98 I141:N142 C104:M104 C131:L132 C107:M108 C11:N12 F9:N10 C43:N48 C51:N56 F49:N50 C75:N80 C83:N84 C87:N88 C91:N92 C95:N96 F93:N94 C103:N103 F101:N102 C111:M112 C115:M116 C119:M120 C123:M124 C127:N130 C135:M136 N135:N140 C139:M140 C99:N100 C113:K114 C1:N8 C105:C106 C149:C150 C153:C154 O39:XFD43 C155:GC156 C159:GC160 C163:GC164 C167:GC168 C171:GC172 F149:GC150 F153:GC154 G157:GC158 G161:GC162 F165:GC166 G169:GC170 D173:GC174 C151:GC152 A41:B58 A13:F14 A37:F38 A25:F26 A15:N24 A27:N36 A39:N40 A61:F62 A59:N60 A65:F66 A63:N64 A69:F70 A67:N68 A71:N72 C175:GC178 C143:N148 N104:N124 O44:GC148 A73:B65472 C179:XFD65472 O1:GC38 A1:B12">
    <cfRule type="expression" dxfId="1559" priority="898">
      <formula>$A1=3</formula>
    </cfRule>
    <cfRule type="expression" dxfId="1558" priority="899">
      <formula>$A1=2</formula>
    </cfRule>
    <cfRule type="expression" dxfId="1557" priority="900">
      <formula>$A1=1</formula>
    </cfRule>
  </conditionalFormatting>
  <conditionalFormatting sqref="GC111:GC114 GC130:GC131 GC55 GC75 GC182 GC24:GC26 GC31 GC44:GC46 GC88:GC90 GC159:GC162 GC142:GC146 GC193:GC65472 GC186:GC189 GC175:GC177">
    <cfRule type="expression" dxfId="1556" priority="895">
      <formula>$A21=3</formula>
    </cfRule>
    <cfRule type="expression" dxfId="1555" priority="896">
      <formula>$A21=2</formula>
    </cfRule>
    <cfRule type="expression" dxfId="1554" priority="897">
      <formula>$A21=1</formula>
    </cfRule>
  </conditionalFormatting>
  <conditionalFormatting sqref="GC4:GC47">
    <cfRule type="expression" dxfId="1553" priority="892">
      <formula>#REF!=3</formula>
    </cfRule>
    <cfRule type="expression" dxfId="1552" priority="893">
      <formula>#REF!=2</formula>
    </cfRule>
    <cfRule type="expression" dxfId="1551" priority="894">
      <formula>#REF!=1</formula>
    </cfRule>
  </conditionalFormatting>
  <conditionalFormatting sqref="GC35 GC209:GC65472 GC152:GC153 GC155">
    <cfRule type="expression" dxfId="1550" priority="889">
      <formula>$A16=3</formula>
    </cfRule>
    <cfRule type="expression" dxfId="1549" priority="890">
      <formula>$A16=2</formula>
    </cfRule>
    <cfRule type="expression" dxfId="1548" priority="891">
      <formula>$A16=1</formula>
    </cfRule>
  </conditionalFormatting>
  <conditionalFormatting sqref="GC28 GC67 GC71 GC89:GC93 GC95 GC169:GC171 GC137:GC138 GC207:GC65472 GC152 GC107">
    <cfRule type="expression" dxfId="1547" priority="886">
      <formula>$A11=3</formula>
    </cfRule>
    <cfRule type="expression" dxfId="1546" priority="887">
      <formula>$A11=2</formula>
    </cfRule>
    <cfRule type="expression" dxfId="1545" priority="888">
      <formula>$A11=1</formula>
    </cfRule>
  </conditionalFormatting>
  <conditionalFormatting sqref="GC33:GC34 GC48 GC135 GC211:GC65472 GC148:GC151">
    <cfRule type="expression" dxfId="1544" priority="883">
      <formula>$A12=3</formula>
    </cfRule>
    <cfRule type="expression" dxfId="1543" priority="884">
      <formula>$A12=2</formula>
    </cfRule>
    <cfRule type="expression" dxfId="1542" priority="885">
      <formula>$A12=1</formula>
    </cfRule>
  </conditionalFormatting>
  <conditionalFormatting sqref="GC184:GC189 GC103:GC104 GC36:GC43 GC27:GC30 GC20:GC23 GC16:GC18 GC13:GC14 GC85:GC87 GC52:GC70 GC46:GC50 GC33:GC34">
    <cfRule type="expression" dxfId="1541" priority="880">
      <formula>#REF!=3</formula>
    </cfRule>
    <cfRule type="expression" dxfId="1540" priority="881">
      <formula>#REF!=2</formula>
    </cfRule>
    <cfRule type="expression" dxfId="1539" priority="882">
      <formula>#REF!=1</formula>
    </cfRule>
  </conditionalFormatting>
  <conditionalFormatting sqref="GC72 GC132 GC163 GC7:GC8 GC55 GC19 GC75 GC167:GC168 GC31 GC35 GC47 GC127:GC129 GC175:GC177">
    <cfRule type="expression" dxfId="1538" priority="877">
      <formula>$A6=3</formula>
    </cfRule>
    <cfRule type="expression" dxfId="1537" priority="878">
      <formula>$A6=2</formula>
    </cfRule>
    <cfRule type="expression" dxfId="1536" priority="879">
      <formula>$A6=1</formula>
    </cfRule>
  </conditionalFormatting>
  <conditionalFormatting sqref="GC175:GC178 GC44:GC50 GC32:GC42 GC26:GC30 GC16:GC23 GC12">
    <cfRule type="expression" dxfId="1535" priority="874">
      <formula>#REF!=3</formula>
    </cfRule>
    <cfRule type="expression" dxfId="1534" priority="875">
      <formula>#REF!=2</formula>
    </cfRule>
    <cfRule type="expression" dxfId="1533" priority="876">
      <formula>#REF!=1</formula>
    </cfRule>
  </conditionalFormatting>
  <conditionalFormatting sqref="GC14 GC135 GC174 GC94 GC167 GC22 GC18 GC54 GC63:GC66 GC38 GC43:GC45 GC48:GC50 GC72:GC74 GC91 GC139:GC141 GC158 GC103 GC147">
    <cfRule type="expression" dxfId="1532" priority="871">
      <formula>$A7=3</formula>
    </cfRule>
    <cfRule type="expression" dxfId="1531" priority="872">
      <formula>$A7=2</formula>
    </cfRule>
    <cfRule type="expression" dxfId="1530" priority="873">
      <formula>$A7=1</formula>
    </cfRule>
  </conditionalFormatting>
  <conditionalFormatting sqref="GC12:GC14 GC115 GC135 GC152 GC99:GC101 GC96 GC25:GC26 GC39 GC68 GC84 GC87 GC140 GC161:GC164 GC104:GC106 GC147 GC108:GC110">
    <cfRule type="expression" dxfId="1529" priority="868">
      <formula>$A7=3</formula>
    </cfRule>
    <cfRule type="expression" dxfId="1528" priority="869">
      <formula>$A7=2</formula>
    </cfRule>
    <cfRule type="expression" dxfId="1527" priority="870">
      <formula>$A7=1</formula>
    </cfRule>
  </conditionalFormatting>
  <conditionalFormatting sqref="GC48:GC50 GC36:GC43 GC20:GC31 GC15:GC18">
    <cfRule type="expression" dxfId="1526" priority="865">
      <formula>#REF!=3</formula>
    </cfRule>
    <cfRule type="expression" dxfId="1525" priority="866">
      <formula>#REF!=2</formula>
    </cfRule>
    <cfRule type="expression" dxfId="1524" priority="867">
      <formula>#REF!=1</formula>
    </cfRule>
  </conditionalFormatting>
  <conditionalFormatting sqref="GC125:GC126 GC97:GC98 GC24:GC27 GC35 GC55:GC58 GC71 GC188:GC189 GC112:GC113">
    <cfRule type="expression" dxfId="1523" priority="862">
      <formula>$A15=3</formula>
    </cfRule>
    <cfRule type="expression" dxfId="1522" priority="863">
      <formula>$A15=2</formula>
    </cfRule>
    <cfRule type="expression" dxfId="1521" priority="864">
      <formula>$A15=1</formula>
    </cfRule>
  </conditionalFormatting>
  <conditionalFormatting sqref="GC223:GC65472">
    <cfRule type="expression" dxfId="1520" priority="859">
      <formula>$A190=3</formula>
    </cfRule>
    <cfRule type="expression" dxfId="1519" priority="860">
      <formula>$A190=2</formula>
    </cfRule>
    <cfRule type="expression" dxfId="1518" priority="861">
      <formula>$A190=1</formula>
    </cfRule>
  </conditionalFormatting>
  <conditionalFormatting sqref="GC152 GC149:GC150 GC19:GC38 GC43:GC66 GC71:GC78">
    <cfRule type="expression" dxfId="1517" priority="856">
      <formula>#REF!=3</formula>
    </cfRule>
    <cfRule type="expression" dxfId="1516" priority="857">
      <formula>#REF!=2</formula>
    </cfRule>
    <cfRule type="expression" dxfId="1515" priority="858">
      <formula>#REF!=1</formula>
    </cfRule>
  </conditionalFormatting>
  <conditionalFormatting sqref="GC136:GC138 GC39:GC42 GC163 GC128:GC131">
    <cfRule type="expression" dxfId="1514" priority="853">
      <formula>$A35=3</formula>
    </cfRule>
    <cfRule type="expression" dxfId="1513" priority="854">
      <formula>$A35=2</formula>
    </cfRule>
    <cfRule type="expression" dxfId="1512" priority="855">
      <formula>$A35=1</formula>
    </cfRule>
  </conditionalFormatting>
  <conditionalFormatting sqref="GC115 GC136 GC119 GC56:GC58 GC63 GC91 GC168:GC171 GC15 GC151 GC51 GC95 GC32:GC34 GC43 GC67 GC71:GC74 GC76:GC83 GC155 GC183:GC189">
    <cfRule type="expression" dxfId="1511" priority="850">
      <formula>$A13=3</formula>
    </cfRule>
    <cfRule type="expression" dxfId="1510" priority="851">
      <formula>$A13=2</formula>
    </cfRule>
    <cfRule type="expression" dxfId="1509" priority="852">
      <formula>$A13=1</formula>
    </cfRule>
  </conditionalFormatting>
  <conditionalFormatting sqref="GC23 GC152:GC154">
    <cfRule type="expression" dxfId="1508" priority="847">
      <formula>$A11=3</formula>
    </cfRule>
    <cfRule type="expression" dxfId="1507" priority="848">
      <formula>$A11=2</formula>
    </cfRule>
    <cfRule type="expression" dxfId="1506" priority="849">
      <formula>$A11=1</formula>
    </cfRule>
  </conditionalFormatting>
  <conditionalFormatting sqref="GC74">
    <cfRule type="expression" dxfId="1505" priority="844">
      <formula>$A43=3</formula>
    </cfRule>
    <cfRule type="expression" dxfId="1504" priority="845">
      <formula>$A43=2</formula>
    </cfRule>
    <cfRule type="expression" dxfId="1503" priority="846">
      <formula>$A43=1</formula>
    </cfRule>
  </conditionalFormatting>
  <conditionalFormatting sqref="GC174 GC164:GC166 GC158 GC162 GC152:GC153 GC155 GC19:GC26 GC28:GC58 GC60:GC74 GC87">
    <cfRule type="expression" dxfId="1502" priority="841">
      <formula>#REF!=3</formula>
    </cfRule>
    <cfRule type="expression" dxfId="1501" priority="842">
      <formula>#REF!=2</formula>
    </cfRule>
    <cfRule type="expression" dxfId="1500" priority="843">
      <formula>#REF!=1</formula>
    </cfRule>
  </conditionalFormatting>
  <conditionalFormatting sqref="GC92:GC94">
    <cfRule type="expression" dxfId="1499" priority="838">
      <formula>$A76=3</formula>
    </cfRule>
    <cfRule type="expression" dxfId="1498" priority="839">
      <formula>$A76=2</formula>
    </cfRule>
    <cfRule type="expression" dxfId="1497" priority="840">
      <formula>$A76=1</formula>
    </cfRule>
  </conditionalFormatting>
  <conditionalFormatting sqref="GC121:GC122 GC32 GC50:GC54 GC72:GC74 GC77:GC78 GC84 GC167 GC132:GC134 GC147 GC115">
    <cfRule type="expression" dxfId="1496" priority="835">
      <formula>$A22=3</formula>
    </cfRule>
    <cfRule type="expression" dxfId="1495" priority="836">
      <formula>$A22=2</formula>
    </cfRule>
    <cfRule type="expression" dxfId="1494" priority="837">
      <formula>$A22=1</formula>
    </cfRule>
  </conditionalFormatting>
  <conditionalFormatting sqref="GC59 GC55 GC51 GC45:GC47 GC39:GC42 GC24:GC35">
    <cfRule type="expression" dxfId="1493" priority="832">
      <formula>#REF!=3</formula>
    </cfRule>
    <cfRule type="expression" dxfId="1492" priority="833">
      <formula>#REF!=2</formula>
    </cfRule>
    <cfRule type="expression" dxfId="1491" priority="834">
      <formula>#REF!=1</formula>
    </cfRule>
  </conditionalFormatting>
  <conditionalFormatting sqref="GC21:GC22 GC33:GC34 GC103 GC107">
    <cfRule type="expression" dxfId="1490" priority="829">
      <formula>$A8=3</formula>
    </cfRule>
    <cfRule type="expression" dxfId="1489" priority="830">
      <formula>$A8=2</formula>
    </cfRule>
    <cfRule type="expression" dxfId="1488" priority="831">
      <formula>$A8=1</formula>
    </cfRule>
  </conditionalFormatting>
  <conditionalFormatting sqref="GC123 GC21 GC23 GC39:GC42 GC166 GC136:GC138 GC119">
    <cfRule type="expression" dxfId="1487" priority="826">
      <formula>$A7=3</formula>
    </cfRule>
    <cfRule type="expression" dxfId="1486" priority="827">
      <formula>$A7=2</formula>
    </cfRule>
    <cfRule type="expression" dxfId="1485" priority="828">
      <formula>$A7=1</formula>
    </cfRule>
  </conditionalFormatting>
  <conditionalFormatting sqref="GC57:GC58 GC88:GC90 GC100:GC102 GC220:GC65472">
    <cfRule type="expression" dxfId="1484" priority="823">
      <formula>$A27=3</formula>
    </cfRule>
    <cfRule type="expression" dxfId="1483" priority="824">
      <formula>$A27=2</formula>
    </cfRule>
    <cfRule type="expression" dxfId="1482" priority="825">
      <formula>$A27=1</formula>
    </cfRule>
  </conditionalFormatting>
  <conditionalFormatting sqref="GC156:GC157 GC27:GC50 GC55:GC70">
    <cfRule type="expression" dxfId="1481" priority="820">
      <formula>#REF!=3</formula>
    </cfRule>
    <cfRule type="expression" dxfId="1480" priority="821">
      <formula>#REF!=2</formula>
    </cfRule>
    <cfRule type="expression" dxfId="1479" priority="822">
      <formula>#REF!=1</formula>
    </cfRule>
  </conditionalFormatting>
  <conditionalFormatting sqref="GC32:GC37 GC39 GC59 GC75 GC87:GC90 GC100 GC167 GC174 GC136:GC138 GC104:GC106 GC111:GC118">
    <cfRule type="expression" dxfId="1478" priority="817">
      <formula>$A14=3</formula>
    </cfRule>
    <cfRule type="expression" dxfId="1477" priority="818">
      <formula>$A14=2</formula>
    </cfRule>
    <cfRule type="expression" dxfId="1476" priority="819">
      <formula>$A14=1</formula>
    </cfRule>
  </conditionalFormatting>
  <conditionalFormatting sqref="GC69:GC70">
    <cfRule type="expression" dxfId="1475" priority="814">
      <formula>$A43=3</formula>
    </cfRule>
    <cfRule type="expression" dxfId="1474" priority="815">
      <formula>$A43=2</formula>
    </cfRule>
    <cfRule type="expression" dxfId="1473" priority="816">
      <formula>$A43=1</formula>
    </cfRule>
  </conditionalFormatting>
  <conditionalFormatting sqref="GC56:GC58 GC52:GC54 GC31:GC50">
    <cfRule type="expression" dxfId="1472" priority="811">
      <formula>#REF!=3</formula>
    </cfRule>
    <cfRule type="expression" dxfId="1471" priority="812">
      <formula>#REF!=2</formula>
    </cfRule>
    <cfRule type="expression" dxfId="1470" priority="813">
      <formula>#REF!=1</formula>
    </cfRule>
  </conditionalFormatting>
  <conditionalFormatting sqref="GC66 GC79:GC83">
    <cfRule type="expression" dxfId="1469" priority="808">
      <formula>$A39=3</formula>
    </cfRule>
    <cfRule type="expression" dxfId="1468" priority="809">
      <formula>$A39=2</formula>
    </cfRule>
    <cfRule type="expression" dxfId="1467" priority="810">
      <formula>$A39=1</formula>
    </cfRule>
  </conditionalFormatting>
  <conditionalFormatting sqref="GC24:GC26">
    <cfRule type="expression" dxfId="1466" priority="805">
      <formula>$A12=3</formula>
    </cfRule>
    <cfRule type="expression" dxfId="1465" priority="806">
      <formula>$A12=2</formula>
    </cfRule>
    <cfRule type="expression" dxfId="1464" priority="807">
      <formula>$A12=1</formula>
    </cfRule>
  </conditionalFormatting>
  <conditionalFormatting sqref="GC32">
    <cfRule type="expression" dxfId="1463" priority="802">
      <formula>$A23=3</formula>
    </cfRule>
    <cfRule type="expression" dxfId="1462" priority="803">
      <formula>$A23=2</formula>
    </cfRule>
    <cfRule type="expression" dxfId="1461" priority="804">
      <formula>$A23=1</formula>
    </cfRule>
  </conditionalFormatting>
  <conditionalFormatting sqref="GC46 GC50 GC175:GC178 GC155">
    <cfRule type="expression" dxfId="1460" priority="799">
      <formula>$A31=3</formula>
    </cfRule>
    <cfRule type="expression" dxfId="1459" priority="800">
      <formula>$A31=2</formula>
    </cfRule>
    <cfRule type="expression" dxfId="1458" priority="801">
      <formula>$A31=1</formula>
    </cfRule>
  </conditionalFormatting>
  <conditionalFormatting sqref="GC55 GC31:GC51">
    <cfRule type="expression" dxfId="1457" priority="796">
      <formula>#REF!=3</formula>
    </cfRule>
    <cfRule type="expression" dxfId="1456" priority="797">
      <formula>#REF!=2</formula>
    </cfRule>
    <cfRule type="expression" dxfId="1455" priority="798">
      <formula>#REF!=1</formula>
    </cfRule>
  </conditionalFormatting>
  <conditionalFormatting sqref="GC138 GC59 GC63 GC75:GC78 GC159:GC162 GC175:GC178">
    <cfRule type="expression" dxfId="1454" priority="793">
      <formula>$A48=3</formula>
    </cfRule>
    <cfRule type="expression" dxfId="1453" priority="794">
      <formula>$A48=2</formula>
    </cfRule>
    <cfRule type="expression" dxfId="1452" priority="795">
      <formula>$A48=1</formula>
    </cfRule>
  </conditionalFormatting>
  <conditionalFormatting sqref="GC63:GC66">
    <cfRule type="expression" dxfId="1451" priority="790">
      <formula>$A35=3</formula>
    </cfRule>
    <cfRule type="expression" dxfId="1450" priority="791">
      <formula>$A35=2</formula>
    </cfRule>
    <cfRule type="expression" dxfId="1449" priority="792">
      <formula>$A35=1</formula>
    </cfRule>
  </conditionalFormatting>
  <conditionalFormatting sqref="GC159 GC43:GC62 GC36:GC41">
    <cfRule type="expression" dxfId="1448" priority="787">
      <formula>#REF!=3</formula>
    </cfRule>
    <cfRule type="expression" dxfId="1447" priority="788">
      <formula>#REF!=2</formula>
    </cfRule>
    <cfRule type="expression" dxfId="1446" priority="789">
      <formula>#REF!=1</formula>
    </cfRule>
  </conditionalFormatting>
  <conditionalFormatting sqref="GC84:GC86">
    <cfRule type="expression" dxfId="1445" priority="784">
      <formula>$A64=3</formula>
    </cfRule>
    <cfRule type="expression" dxfId="1444" priority="785">
      <formula>$A64=2</formula>
    </cfRule>
    <cfRule type="expression" dxfId="1443" priority="786">
      <formula>$A64=1</formula>
    </cfRule>
  </conditionalFormatting>
  <conditionalFormatting sqref="GC37:GC38">
    <cfRule type="expression" dxfId="1442" priority="781">
      <formula>$A28=3</formula>
    </cfRule>
    <cfRule type="expression" dxfId="1441" priority="782">
      <formula>$A28=2</formula>
    </cfRule>
    <cfRule type="expression" dxfId="1440" priority="783">
      <formula>$A28=1</formula>
    </cfRule>
  </conditionalFormatting>
  <conditionalFormatting sqref="GC36:GC62">
    <cfRule type="expression" dxfId="1439" priority="778">
      <formula>#REF!=3</formula>
    </cfRule>
    <cfRule type="expression" dxfId="1438" priority="779">
      <formula>#REF!=2</formula>
    </cfRule>
    <cfRule type="expression" dxfId="1437" priority="780">
      <formula>#REF!=1</formula>
    </cfRule>
  </conditionalFormatting>
  <conditionalFormatting sqref="GC127:GC129">
    <cfRule type="expression" dxfId="1436" priority="775">
      <formula>$A112=3</formula>
    </cfRule>
    <cfRule type="expression" dxfId="1435" priority="776">
      <formula>$A112=2</formula>
    </cfRule>
    <cfRule type="expression" dxfId="1434" priority="777">
      <formula>$A112=1</formula>
    </cfRule>
  </conditionalFormatting>
  <conditionalFormatting sqref="GC59:GC62 GC83:GC86 GC151">
    <cfRule type="expression" dxfId="1433" priority="772">
      <formula>$A35=3</formula>
    </cfRule>
    <cfRule type="expression" dxfId="1432" priority="773">
      <formula>$A35=2</formula>
    </cfRule>
    <cfRule type="expression" dxfId="1431" priority="774">
      <formula>$A35=1</formula>
    </cfRule>
  </conditionalFormatting>
  <conditionalFormatting sqref="GC87 GC80 GC72:GC73 GC43">
    <cfRule type="expression" dxfId="1430" priority="769">
      <formula>#REF!=3</formula>
    </cfRule>
    <cfRule type="expression" dxfId="1429" priority="770">
      <formula>#REF!=2</formula>
    </cfRule>
    <cfRule type="expression" dxfId="1428" priority="771">
      <formula>#REF!=1</formula>
    </cfRule>
  </conditionalFormatting>
  <conditionalFormatting sqref="GC71">
    <cfRule type="expression" dxfId="1427" priority="766">
      <formula>$A40=3</formula>
    </cfRule>
    <cfRule type="expression" dxfId="1426" priority="767">
      <formula>$A40=2</formula>
    </cfRule>
    <cfRule type="expression" dxfId="1425" priority="768">
      <formula>$A40=1</formula>
    </cfRule>
  </conditionalFormatting>
  <conditionalFormatting sqref="GC159:GC160">
    <cfRule type="expression" dxfId="1424" priority="763">
      <formula>$A130=3</formula>
    </cfRule>
    <cfRule type="expression" dxfId="1423" priority="764">
      <formula>$A130=2</formula>
    </cfRule>
    <cfRule type="expression" dxfId="1422" priority="765">
      <formula>$A130=1</formula>
    </cfRule>
  </conditionalFormatting>
  <conditionalFormatting sqref="GC159">
    <cfRule type="expression" dxfId="1421" priority="760">
      <formula>$A138=3</formula>
    </cfRule>
    <cfRule type="expression" dxfId="1420" priority="761">
      <formula>$A138=2</formula>
    </cfRule>
    <cfRule type="expression" dxfId="1419" priority="762">
      <formula>$A138=1</formula>
    </cfRule>
  </conditionalFormatting>
  <conditionalFormatting sqref="GC79:GC82 GC91">
    <cfRule type="expression" dxfId="1418" priority="757">
      <formula>$A57=3</formula>
    </cfRule>
    <cfRule type="expression" dxfId="1417" priority="758">
      <formula>$A57=2</formula>
    </cfRule>
    <cfRule type="expression" dxfId="1416" priority="759">
      <formula>$A57=1</formula>
    </cfRule>
  </conditionalFormatting>
  <conditionalFormatting sqref="GC152 GC83:GC84 GC91">
    <cfRule type="expression" dxfId="1415" priority="754">
      <formula>#REF!=3</formula>
    </cfRule>
    <cfRule type="expression" dxfId="1414" priority="755">
      <formula>#REF!=2</formula>
    </cfRule>
    <cfRule type="expression" dxfId="1413" priority="756">
      <formula>#REF!=1</formula>
    </cfRule>
  </conditionalFormatting>
  <conditionalFormatting sqref="GC155">
    <cfRule type="expression" dxfId="1412" priority="751">
      <formula>$A131=3</formula>
    </cfRule>
    <cfRule type="expression" dxfId="1411" priority="752">
      <formula>$A131=2</formula>
    </cfRule>
    <cfRule type="expression" dxfId="1410" priority="753">
      <formula>$A131=1</formula>
    </cfRule>
  </conditionalFormatting>
  <conditionalFormatting sqref="GC68">
    <cfRule type="expression" dxfId="1409" priority="748">
      <formula>$A39=3</formula>
    </cfRule>
    <cfRule type="expression" dxfId="1408" priority="749">
      <formula>$A39=2</formula>
    </cfRule>
    <cfRule type="expression" dxfId="1407" priority="750">
      <formula>$A39=1</formula>
    </cfRule>
  </conditionalFormatting>
  <conditionalFormatting sqref="GC59:GC62 GC51:GC54 GC139 GC156:GC159 GC187:GC189 GC175:GC178">
    <cfRule type="expression" dxfId="1406" priority="745">
      <formula>$A43=3</formula>
    </cfRule>
    <cfRule type="expression" dxfId="1405" priority="746">
      <formula>$A43=2</formula>
    </cfRule>
    <cfRule type="expression" dxfId="1404" priority="747">
      <formula>$A43=1</formula>
    </cfRule>
  </conditionalFormatting>
  <conditionalFormatting sqref="GC149">
    <cfRule type="expression" dxfId="1403" priority="742">
      <formula>#REF!=3</formula>
    </cfRule>
    <cfRule type="expression" dxfId="1402" priority="743">
      <formula>#REF!=2</formula>
    </cfRule>
    <cfRule type="expression" dxfId="1401" priority="744">
      <formula>#REF!=1</formula>
    </cfRule>
  </conditionalFormatting>
  <conditionalFormatting sqref="GC98">
    <cfRule type="expression" dxfId="1400" priority="739">
      <formula>$A67=3</formula>
    </cfRule>
    <cfRule type="expression" dxfId="1399" priority="740">
      <formula>$A67=2</formula>
    </cfRule>
    <cfRule type="expression" dxfId="1398" priority="741">
      <formula>$A67=1</formula>
    </cfRule>
  </conditionalFormatting>
  <conditionalFormatting sqref="GC114 GC124 GC101:GC102 GC61:GC62 GC96:GC98 GC36:GC38 GC68 GC90 GC185:GC189">
    <cfRule type="expression" dxfId="1397" priority="736">
      <formula>$A30=3</formula>
    </cfRule>
    <cfRule type="expression" dxfId="1396" priority="737">
      <formula>$A30=2</formula>
    </cfRule>
    <cfRule type="expression" dxfId="1395" priority="738">
      <formula>$A30=1</formula>
    </cfRule>
  </conditionalFormatting>
  <conditionalFormatting sqref="GC51:GC54">
    <cfRule type="expression" dxfId="1394" priority="733">
      <formula>$A23=3</formula>
    </cfRule>
    <cfRule type="expression" dxfId="1393" priority="734">
      <formula>$A23=2</formula>
    </cfRule>
    <cfRule type="expression" dxfId="1392" priority="735">
      <formula>$A23=1</formula>
    </cfRule>
  </conditionalFormatting>
  <conditionalFormatting sqref="GC56:GC58">
    <cfRule type="expression" dxfId="1391" priority="730">
      <formula>$A31=3</formula>
    </cfRule>
    <cfRule type="expression" dxfId="1390" priority="731">
      <formula>$A31=2</formula>
    </cfRule>
    <cfRule type="expression" dxfId="1389" priority="732">
      <formula>$A31=1</formula>
    </cfRule>
  </conditionalFormatting>
  <conditionalFormatting sqref="GC43">
    <cfRule type="expression" dxfId="1388" priority="727">
      <formula>$A22=3</formula>
    </cfRule>
    <cfRule type="expression" dxfId="1387" priority="728">
      <formula>$A22=2</formula>
    </cfRule>
    <cfRule type="expression" dxfId="1386" priority="729">
      <formula>$A22=1</formula>
    </cfRule>
  </conditionalFormatting>
  <conditionalFormatting sqref="GC54 GC103:GC106">
    <cfRule type="expression" dxfId="1385" priority="724">
      <formula>$A31=3</formula>
    </cfRule>
    <cfRule type="expression" dxfId="1384" priority="725">
      <formula>$A31=2</formula>
    </cfRule>
    <cfRule type="expression" dxfId="1383" priority="726">
      <formula>$A31=1</formula>
    </cfRule>
  </conditionalFormatting>
  <conditionalFormatting sqref="GC59">
    <cfRule type="expression" dxfId="1382" priority="721">
      <formula>$A31=3</formula>
    </cfRule>
    <cfRule type="expression" dxfId="1381" priority="722">
      <formula>$A31=2</formula>
    </cfRule>
    <cfRule type="expression" dxfId="1380" priority="723">
      <formula>$A31=1</formula>
    </cfRule>
  </conditionalFormatting>
  <conditionalFormatting sqref="GC75:GC78">
    <cfRule type="expression" dxfId="1379" priority="718">
      <formula>$A44=3</formula>
    </cfRule>
    <cfRule type="expression" dxfId="1378" priority="719">
      <formula>$A44=2</formula>
    </cfRule>
    <cfRule type="expression" dxfId="1377" priority="720">
      <formula>$A44=1</formula>
    </cfRule>
  </conditionalFormatting>
  <conditionalFormatting sqref="GC147">
    <cfRule type="expression" dxfId="1376" priority="715">
      <formula>$A125=3</formula>
    </cfRule>
    <cfRule type="expression" dxfId="1375" priority="716">
      <formula>$A125=2</formula>
    </cfRule>
    <cfRule type="expression" dxfId="1374" priority="717">
      <formula>$A125=1</formula>
    </cfRule>
  </conditionalFormatting>
  <conditionalFormatting sqref="GC238:GC65472">
    <cfRule type="expression" dxfId="1373" priority="712">
      <formula>$A190=3</formula>
    </cfRule>
    <cfRule type="expression" dxfId="1372" priority="713">
      <formula>$A190=2</formula>
    </cfRule>
    <cfRule type="expression" dxfId="1371" priority="714">
      <formula>$A190=1</formula>
    </cfRule>
  </conditionalFormatting>
  <conditionalFormatting sqref="GC69:GC78">
    <cfRule type="expression" dxfId="1370" priority="709">
      <formula>#REF!=3</formula>
    </cfRule>
    <cfRule type="expression" dxfId="1369" priority="710">
      <formula>#REF!=2</formula>
    </cfRule>
    <cfRule type="expression" dxfId="1368" priority="711">
      <formula>#REF!=1</formula>
    </cfRule>
  </conditionalFormatting>
  <conditionalFormatting sqref="GC168:GC170 GC19:GC22">
    <cfRule type="expression" dxfId="1367" priority="706">
      <formula>$A11=3</formula>
    </cfRule>
    <cfRule type="expression" dxfId="1366" priority="707">
      <formula>$A11=2</formula>
    </cfRule>
    <cfRule type="expression" dxfId="1365" priority="708">
      <formula>$A11=1</formula>
    </cfRule>
  </conditionalFormatting>
  <conditionalFormatting sqref="GC60:GC62">
    <cfRule type="expression" dxfId="1364" priority="703">
      <formula>$A32=3</formula>
    </cfRule>
    <cfRule type="expression" dxfId="1363" priority="704">
      <formula>$A32=2</formula>
    </cfRule>
    <cfRule type="expression" dxfId="1362" priority="705">
      <formula>$A32=1</formula>
    </cfRule>
  </conditionalFormatting>
  <conditionalFormatting sqref="GC52:GC54">
    <cfRule type="expression" dxfId="1361" priority="700">
      <formula>$A20=3</formula>
    </cfRule>
    <cfRule type="expression" dxfId="1360" priority="701">
      <formula>$A20=2</formula>
    </cfRule>
    <cfRule type="expression" dxfId="1359" priority="702">
      <formula>$A20=1</formula>
    </cfRule>
  </conditionalFormatting>
  <conditionalFormatting sqref="GC44">
    <cfRule type="expression" dxfId="1358" priority="697">
      <formula>$A15=3</formula>
    </cfRule>
    <cfRule type="expression" dxfId="1357" priority="698">
      <formula>$A15=2</formula>
    </cfRule>
    <cfRule type="expression" dxfId="1356" priority="699">
      <formula>$A15=1</formula>
    </cfRule>
  </conditionalFormatting>
  <conditionalFormatting sqref="GC48">
    <cfRule type="expression" dxfId="1355" priority="694">
      <formula>$A19=3</formula>
    </cfRule>
    <cfRule type="expression" dxfId="1354" priority="695">
      <formula>$A19=2</formula>
    </cfRule>
    <cfRule type="expression" dxfId="1353" priority="696">
      <formula>$A19=1</formula>
    </cfRule>
  </conditionalFormatting>
  <conditionalFormatting sqref="GC69:GC70">
    <cfRule type="expression" dxfId="1352" priority="691">
      <formula>$A60=3</formula>
    </cfRule>
    <cfRule type="expression" dxfId="1351" priority="692">
      <formula>$A60=2</formula>
    </cfRule>
    <cfRule type="expression" dxfId="1350" priority="693">
      <formula>$A60=1</formula>
    </cfRule>
  </conditionalFormatting>
  <conditionalFormatting sqref="GC85:GC86">
    <cfRule type="expression" dxfId="1349" priority="688">
      <formula>$A72=3</formula>
    </cfRule>
    <cfRule type="expression" dxfId="1348" priority="689">
      <formula>$A72=2</formula>
    </cfRule>
    <cfRule type="expression" dxfId="1347" priority="690">
      <formula>$A72=1</formula>
    </cfRule>
  </conditionalFormatting>
  <conditionalFormatting sqref="GC384:GC65472">
    <cfRule type="expression" dxfId="1346" priority="685">
      <formula>$A190=3</formula>
    </cfRule>
    <cfRule type="expression" dxfId="1345" priority="686">
      <formula>$A190=2</formula>
    </cfRule>
    <cfRule type="expression" dxfId="1344" priority="687">
      <formula>$A190=1</formula>
    </cfRule>
  </conditionalFormatting>
  <conditionalFormatting sqref="GC78 GC75">
    <cfRule type="expression" dxfId="1343" priority="682">
      <formula>#REF!=3</formula>
    </cfRule>
    <cfRule type="expression" dxfId="1342" priority="683">
      <formula>#REF!=2</formula>
    </cfRule>
    <cfRule type="expression" dxfId="1341" priority="684">
      <formula>#REF!=1</formula>
    </cfRule>
  </conditionalFormatting>
  <conditionalFormatting sqref="GC51">
    <cfRule type="expression" dxfId="1340" priority="679">
      <formula>$A19=3</formula>
    </cfRule>
    <cfRule type="expression" dxfId="1339" priority="680">
      <formula>$A19=2</formula>
    </cfRule>
    <cfRule type="expression" dxfId="1338" priority="681">
      <formula>$A19=1</formula>
    </cfRule>
  </conditionalFormatting>
  <conditionalFormatting sqref="GC74">
    <cfRule type="expression" dxfId="1337" priority="676">
      <formula>$A47=3</formula>
    </cfRule>
    <cfRule type="expression" dxfId="1336" priority="677">
      <formula>$A47=2</formula>
    </cfRule>
    <cfRule type="expression" dxfId="1335" priority="678">
      <formula>$A47=1</formula>
    </cfRule>
  </conditionalFormatting>
  <conditionalFormatting sqref="GC72:GC74">
    <cfRule type="expression" dxfId="1334" priority="673">
      <formula>$A40=3</formula>
    </cfRule>
    <cfRule type="expression" dxfId="1333" priority="674">
      <formula>$A40=2</formula>
    </cfRule>
    <cfRule type="expression" dxfId="1332" priority="675">
      <formula>$A40=1</formula>
    </cfRule>
  </conditionalFormatting>
  <conditionalFormatting sqref="GC80:GC82">
    <cfRule type="expression" dxfId="1331" priority="670">
      <formula>$A67=3</formula>
    </cfRule>
    <cfRule type="expression" dxfId="1330" priority="671">
      <formula>$A67=2</formula>
    </cfRule>
    <cfRule type="expression" dxfId="1329" priority="672">
      <formula>$A67=1</formula>
    </cfRule>
  </conditionalFormatting>
  <conditionalFormatting sqref="GC404:GC65472">
    <cfRule type="expression" dxfId="1328" priority="667">
      <formula>$A190=3</formula>
    </cfRule>
    <cfRule type="expression" dxfId="1327" priority="668">
      <formula>$A190=2</formula>
    </cfRule>
    <cfRule type="expression" dxfId="1326" priority="669">
      <formula>$A190=1</formula>
    </cfRule>
  </conditionalFormatting>
  <conditionalFormatting sqref="GC44:GC45 GC24:GC25 GC16:GC17 GC28:GC30 GC37:GC38 GC48:GC366">
    <cfRule type="expression" dxfId="1325" priority="664">
      <formula>#REF!=3</formula>
    </cfRule>
    <cfRule type="expression" dxfId="1324" priority="665">
      <formula>#REF!=2</formula>
    </cfRule>
    <cfRule type="expression" dxfId="1323" priority="666">
      <formula>#REF!=1</formula>
    </cfRule>
  </conditionalFormatting>
  <conditionalFormatting sqref="GC371:GC65472">
    <cfRule type="expression" dxfId="1322" priority="661">
      <formula>$A190=3</formula>
    </cfRule>
    <cfRule type="expression" dxfId="1321" priority="662">
      <formula>$A190=2</formula>
    </cfRule>
    <cfRule type="expression" dxfId="1320" priority="663">
      <formula>$A190=1</formula>
    </cfRule>
  </conditionalFormatting>
  <conditionalFormatting sqref="GC61:GC63 GC56:GC59 GC48:GC50 GC65:GC382">
    <cfRule type="expression" dxfId="1319" priority="658">
      <formula>#REF!=3</formula>
    </cfRule>
    <cfRule type="expression" dxfId="1318" priority="659">
      <formula>#REF!=2</formula>
    </cfRule>
    <cfRule type="expression" dxfId="1317" priority="660">
      <formula>#REF!=1</formula>
    </cfRule>
  </conditionalFormatting>
  <conditionalFormatting sqref="GC387:GC65472">
    <cfRule type="expression" dxfId="1316" priority="655">
      <formula>$A190=3</formula>
    </cfRule>
    <cfRule type="expression" dxfId="1315" priority="656">
      <formula>$A190=2</formula>
    </cfRule>
    <cfRule type="expression" dxfId="1314" priority="657">
      <formula>$A190=1</formula>
    </cfRule>
  </conditionalFormatting>
  <conditionalFormatting sqref="GC60:GC402">
    <cfRule type="expression" dxfId="1313" priority="652">
      <formula>#REF!=3</formula>
    </cfRule>
    <cfRule type="expression" dxfId="1312" priority="653">
      <formula>#REF!=2</formula>
    </cfRule>
    <cfRule type="expression" dxfId="1311" priority="654">
      <formula>#REF!=1</formula>
    </cfRule>
  </conditionalFormatting>
  <conditionalFormatting sqref="GC368:GC65472">
    <cfRule type="expression" dxfId="1310" priority="649">
      <formula>$A190=3</formula>
    </cfRule>
    <cfRule type="expression" dxfId="1309" priority="650">
      <formula>$A190=2</formula>
    </cfRule>
    <cfRule type="expression" dxfId="1308" priority="651">
      <formula>$A190=1</formula>
    </cfRule>
  </conditionalFormatting>
  <conditionalFormatting sqref="GC52:GC54">
    <cfRule type="expression" dxfId="1307" priority="646">
      <formula>$A27=3</formula>
    </cfRule>
    <cfRule type="expression" dxfId="1306" priority="647">
      <formula>$A27=2</formula>
    </cfRule>
    <cfRule type="expression" dxfId="1305" priority="648">
      <formula>$A27=1</formula>
    </cfRule>
  </conditionalFormatting>
  <conditionalFormatting sqref="GC241:GC65472">
    <cfRule type="expression" dxfId="1304" priority="643">
      <formula>$A190=3</formula>
    </cfRule>
    <cfRule type="expression" dxfId="1303" priority="644">
      <formula>$A190=2</formula>
    </cfRule>
    <cfRule type="expression" dxfId="1302" priority="645">
      <formula>$A190=1</formula>
    </cfRule>
  </conditionalFormatting>
  <conditionalFormatting sqref="GC150 GC59 GC40">
    <cfRule type="expression" dxfId="1301" priority="640">
      <formula>#REF!=3</formula>
    </cfRule>
    <cfRule type="expression" dxfId="1300" priority="641">
      <formula>#REF!=2</formula>
    </cfRule>
    <cfRule type="expression" dxfId="1299" priority="642">
      <formula>#REF!=1</formula>
    </cfRule>
  </conditionalFormatting>
  <conditionalFormatting sqref="GC68">
    <cfRule type="expression" dxfId="1298" priority="637">
      <formula>$A55=3</formula>
    </cfRule>
    <cfRule type="expression" dxfId="1297" priority="638">
      <formula>$A55=2</formula>
    </cfRule>
    <cfRule type="expression" dxfId="1296" priority="639">
      <formula>$A55=1</formula>
    </cfRule>
  </conditionalFormatting>
  <conditionalFormatting sqref="GC90">
    <cfRule type="expression" dxfId="1295" priority="634">
      <formula>$A59=3</formula>
    </cfRule>
    <cfRule type="expression" dxfId="1294" priority="635">
      <formula>$A59=2</formula>
    </cfRule>
    <cfRule type="expression" dxfId="1293" priority="636">
      <formula>$A59=1</formula>
    </cfRule>
  </conditionalFormatting>
  <conditionalFormatting sqref="GC94">
    <cfRule type="expression" dxfId="1292" priority="631">
      <formula>$A60=3</formula>
    </cfRule>
    <cfRule type="expression" dxfId="1291" priority="632">
      <formula>$A60=2</formula>
    </cfRule>
    <cfRule type="expression" dxfId="1290" priority="633">
      <formula>$A60=1</formula>
    </cfRule>
  </conditionalFormatting>
  <conditionalFormatting sqref="GC96:GC98">
    <cfRule type="expression" dxfId="1289" priority="628">
      <formula>$A83=3</formula>
    </cfRule>
    <cfRule type="expression" dxfId="1288" priority="629">
      <formula>$A83=2</formula>
    </cfRule>
    <cfRule type="expression" dxfId="1287" priority="630">
      <formula>$A83=1</formula>
    </cfRule>
  </conditionalFormatting>
  <conditionalFormatting sqref="GC81:GC82">
    <cfRule type="expression" dxfId="1286" priority="625">
      <formula>$A59=3</formula>
    </cfRule>
    <cfRule type="expression" dxfId="1285" priority="626">
      <formula>$A59=2</formula>
    </cfRule>
    <cfRule type="expression" dxfId="1284" priority="627">
      <formula>$A59=1</formula>
    </cfRule>
  </conditionalFormatting>
  <conditionalFormatting sqref="GC94">
    <cfRule type="expression" dxfId="1283" priority="622">
      <formula>$A63=3</formula>
    </cfRule>
    <cfRule type="expression" dxfId="1282" priority="623">
      <formula>$A63=2</formula>
    </cfRule>
    <cfRule type="expression" dxfId="1281" priority="624">
      <formula>$A63=1</formula>
    </cfRule>
  </conditionalFormatting>
  <conditionalFormatting sqref="GC95">
    <cfRule type="expression" dxfId="1280" priority="619">
      <formula>$A63=3</formula>
    </cfRule>
    <cfRule type="expression" dxfId="1279" priority="620">
      <formula>$A63=2</formula>
    </cfRule>
    <cfRule type="expression" dxfId="1278" priority="621">
      <formula>$A63=1</formula>
    </cfRule>
  </conditionalFormatting>
  <conditionalFormatting sqref="GC83">
    <cfRule type="expression" dxfId="1277" priority="616">
      <formula>$A63=3</formula>
    </cfRule>
    <cfRule type="expression" dxfId="1276" priority="617">
      <formula>$A63=2</formula>
    </cfRule>
    <cfRule type="expression" dxfId="1275" priority="618">
      <formula>$A63=1</formula>
    </cfRule>
  </conditionalFormatting>
  <conditionalFormatting sqref="GC101:GC102">
    <cfRule type="expression" dxfId="1274" priority="613">
      <formula>$A72=3</formula>
    </cfRule>
    <cfRule type="expression" dxfId="1273" priority="614">
      <formula>$A72=2</formula>
    </cfRule>
    <cfRule type="expression" dxfId="1272" priority="615">
      <formula>$A72=1</formula>
    </cfRule>
  </conditionalFormatting>
  <conditionalFormatting sqref="GC96:GC98">
    <cfRule type="expression" dxfId="1271" priority="610">
      <formula>$A64=3</formula>
    </cfRule>
    <cfRule type="expression" dxfId="1270" priority="611">
      <formula>$A64=2</formula>
    </cfRule>
    <cfRule type="expression" dxfId="1269" priority="612">
      <formula>$A64=1</formula>
    </cfRule>
  </conditionalFormatting>
  <conditionalFormatting sqref="GC101">
    <cfRule type="expression" dxfId="1268" priority="607">
      <formula>$A71=3</formula>
    </cfRule>
    <cfRule type="expression" dxfId="1267" priority="608">
      <formula>$A71=2</formula>
    </cfRule>
    <cfRule type="expression" dxfId="1266" priority="609">
      <formula>$A71=1</formula>
    </cfRule>
  </conditionalFormatting>
  <conditionalFormatting sqref="GC91">
    <cfRule type="expression" dxfId="1265" priority="604">
      <formula>$A75=3</formula>
    </cfRule>
    <cfRule type="expression" dxfId="1264" priority="605">
      <formula>$A75=2</formula>
    </cfRule>
    <cfRule type="expression" dxfId="1263" priority="606">
      <formula>$A75=1</formula>
    </cfRule>
  </conditionalFormatting>
  <conditionalFormatting sqref="GC92:GC94">
    <cfRule type="expression" dxfId="1262" priority="601">
      <formula>$A79=3</formula>
    </cfRule>
    <cfRule type="expression" dxfId="1261" priority="602">
      <formula>$A79=2</formula>
    </cfRule>
    <cfRule type="expression" dxfId="1260" priority="603">
      <formula>$A79=1</formula>
    </cfRule>
  </conditionalFormatting>
  <conditionalFormatting sqref="GC105:GC106">
    <cfRule type="expression" dxfId="1259" priority="598">
      <formula>$A84=3</formula>
    </cfRule>
    <cfRule type="expression" dxfId="1258" priority="599">
      <formula>$A84=2</formula>
    </cfRule>
    <cfRule type="expression" dxfId="1257" priority="600">
      <formula>$A84=1</formula>
    </cfRule>
  </conditionalFormatting>
  <conditionalFormatting sqref="GC101:GC102">
    <cfRule type="expression" dxfId="1256" priority="595">
      <formula>$A80=3</formula>
    </cfRule>
    <cfRule type="expression" dxfId="1255" priority="596">
      <formula>$A80=2</formula>
    </cfRule>
    <cfRule type="expression" dxfId="1254" priority="597">
      <formula>$A80=1</formula>
    </cfRule>
  </conditionalFormatting>
  <conditionalFormatting sqref="GC100">
    <cfRule type="expression" dxfId="1253" priority="592">
      <formula>$A87=3</formula>
    </cfRule>
    <cfRule type="expression" dxfId="1252" priority="593">
      <formula>$A87=2</formula>
    </cfRule>
    <cfRule type="expression" dxfId="1251" priority="594">
      <formula>$A87=1</formula>
    </cfRule>
  </conditionalFormatting>
  <conditionalFormatting sqref="GC109:GC110">
    <cfRule type="expression" dxfId="1250" priority="589">
      <formula>$A87=3</formula>
    </cfRule>
    <cfRule type="expression" dxfId="1249" priority="590">
      <formula>$A87=2</formula>
    </cfRule>
    <cfRule type="expression" dxfId="1248" priority="591">
      <formula>$A87=1</formula>
    </cfRule>
  </conditionalFormatting>
  <conditionalFormatting sqref="GC118">
    <cfRule type="expression" dxfId="1247" priority="586">
      <formula>$A107=3</formula>
    </cfRule>
    <cfRule type="expression" dxfId="1246" priority="587">
      <formula>$A107=2</formula>
    </cfRule>
    <cfRule type="expression" dxfId="1245" priority="588">
      <formula>$A107=1</formula>
    </cfRule>
  </conditionalFormatting>
  <conditionalFormatting sqref="GC113">
    <cfRule type="expression" dxfId="1244" priority="583">
      <formula>$A95=3</formula>
    </cfRule>
    <cfRule type="expression" dxfId="1243" priority="584">
      <formula>$A95=2</formula>
    </cfRule>
    <cfRule type="expression" dxfId="1242" priority="585">
      <formula>$A95=1</formula>
    </cfRule>
  </conditionalFormatting>
  <conditionalFormatting sqref="GC109:GC110">
    <cfRule type="expression" dxfId="1241" priority="580">
      <formula>$A99=3</formula>
    </cfRule>
    <cfRule type="expression" dxfId="1240" priority="581">
      <formula>$A99=2</formula>
    </cfRule>
    <cfRule type="expression" dxfId="1239" priority="582">
      <formula>$A99=1</formula>
    </cfRule>
  </conditionalFormatting>
  <conditionalFormatting sqref="GC122 GC118">
    <cfRule type="expression" dxfId="1238" priority="577">
      <formula>#REF!=3</formula>
    </cfRule>
    <cfRule type="expression" dxfId="1237" priority="578">
      <formula>#REF!=2</formula>
    </cfRule>
    <cfRule type="expression" dxfId="1236" priority="579">
      <formula>#REF!=1</formula>
    </cfRule>
  </conditionalFormatting>
  <conditionalFormatting sqref="GC126">
    <cfRule type="expression" dxfId="1235" priority="574">
      <formula>$A103=3</formula>
    </cfRule>
    <cfRule type="expression" dxfId="1234" priority="575">
      <formula>$A103=2</formula>
    </cfRule>
    <cfRule type="expression" dxfId="1233" priority="576">
      <formula>$A103=1</formula>
    </cfRule>
  </conditionalFormatting>
  <conditionalFormatting sqref="GC125">
    <cfRule type="expression" dxfId="1232" priority="571">
      <formula>$A107=3</formula>
    </cfRule>
    <cfRule type="expression" dxfId="1231" priority="572">
      <formula>$A107=2</formula>
    </cfRule>
    <cfRule type="expression" dxfId="1230" priority="573">
      <formula>$A107=1</formula>
    </cfRule>
  </conditionalFormatting>
  <conditionalFormatting sqref="GC135">
    <cfRule type="expression" dxfId="1229" priority="568">
      <formula>$A115=3</formula>
    </cfRule>
    <cfRule type="expression" dxfId="1228" priority="569">
      <formula>$A115=2</formula>
    </cfRule>
    <cfRule type="expression" dxfId="1227" priority="570">
      <formula>$A115=1</formula>
    </cfRule>
  </conditionalFormatting>
  <conditionalFormatting sqref="GC129:GC131">
    <cfRule type="expression" dxfId="1226" priority="565">
      <formula>$A111=3</formula>
    </cfRule>
    <cfRule type="expression" dxfId="1225" priority="566">
      <formula>$A111=2</formula>
    </cfRule>
    <cfRule type="expression" dxfId="1224" priority="567">
      <formula>$A111=1</formula>
    </cfRule>
  </conditionalFormatting>
  <conditionalFormatting sqref="GC137:GC138">
    <cfRule type="expression" dxfId="1223" priority="562">
      <formula>$A116=3</formula>
    </cfRule>
    <cfRule type="expression" dxfId="1222" priority="563">
      <formula>$A116=2</formula>
    </cfRule>
    <cfRule type="expression" dxfId="1221" priority="564">
      <formula>$A116=1</formula>
    </cfRule>
  </conditionalFormatting>
  <conditionalFormatting sqref="GC134">
    <cfRule type="expression" dxfId="1220" priority="559">
      <formula>$A115=3</formula>
    </cfRule>
    <cfRule type="expression" dxfId="1219" priority="560">
      <formula>$A115=2</formula>
    </cfRule>
    <cfRule type="expression" dxfId="1218" priority="561">
      <formula>$A115=1</formula>
    </cfRule>
  </conditionalFormatting>
  <conditionalFormatting sqref="GC133:GC134">
    <cfRule type="expression" dxfId="1217" priority="556">
      <formula>$A120=3</formula>
    </cfRule>
    <cfRule type="expression" dxfId="1216" priority="557">
      <formula>$A120=2</formula>
    </cfRule>
    <cfRule type="expression" dxfId="1215" priority="558">
      <formula>$A120=1</formula>
    </cfRule>
  </conditionalFormatting>
  <conditionalFormatting sqref="GC140">
    <cfRule type="expression" dxfId="1214" priority="553">
      <formula>$A123=3</formula>
    </cfRule>
    <cfRule type="expression" dxfId="1213" priority="554">
      <formula>$A123=2</formula>
    </cfRule>
    <cfRule type="expression" dxfId="1212" priority="555">
      <formula>$A123=1</formula>
    </cfRule>
  </conditionalFormatting>
  <conditionalFormatting sqref="GC136">
    <cfRule type="expression" dxfId="1211" priority="550">
      <formula>$A123=3</formula>
    </cfRule>
    <cfRule type="expression" dxfId="1210" priority="551">
      <formula>$A123=2</formula>
    </cfRule>
    <cfRule type="expression" dxfId="1209" priority="552">
      <formula>$A123=1</formula>
    </cfRule>
  </conditionalFormatting>
  <conditionalFormatting sqref="GC151:GC154 GC141">
    <cfRule type="expression" dxfId="1208" priority="547">
      <formula>#REF!=3</formula>
    </cfRule>
    <cfRule type="expression" dxfId="1207" priority="548">
      <formula>#REF!=2</formula>
    </cfRule>
    <cfRule type="expression" dxfId="1206" priority="549">
      <formula>#REF!=1</formula>
    </cfRule>
  </conditionalFormatting>
  <conditionalFormatting sqref="GC75">
    <cfRule type="expression" dxfId="1205" priority="544">
      <formula>$A42=3</formula>
    </cfRule>
    <cfRule type="expression" dxfId="1204" priority="545">
      <formula>$A42=2</formula>
    </cfRule>
    <cfRule type="expression" dxfId="1203" priority="546">
      <formula>$A42=1</formula>
    </cfRule>
  </conditionalFormatting>
  <conditionalFormatting sqref="GC163">
    <cfRule type="expression" dxfId="1202" priority="541">
      <formula>$A130=3</formula>
    </cfRule>
    <cfRule type="expression" dxfId="1201" priority="542">
      <formula>$A130=2</formula>
    </cfRule>
    <cfRule type="expression" dxfId="1200" priority="543">
      <formula>$A130=1</formula>
    </cfRule>
  </conditionalFormatting>
  <conditionalFormatting sqref="GC164:GC166">
    <cfRule type="expression" dxfId="1199" priority="538">
      <formula>$A132=3</formula>
    </cfRule>
    <cfRule type="expression" dxfId="1198" priority="539">
      <formula>$A132=2</formula>
    </cfRule>
    <cfRule type="expression" dxfId="1197" priority="540">
      <formula>$A132=1</formula>
    </cfRule>
  </conditionalFormatting>
  <conditionalFormatting sqref="GC160:GC162">
    <cfRule type="expression" dxfId="1196" priority="535">
      <formula>$A132=3</formula>
    </cfRule>
    <cfRule type="expression" dxfId="1195" priority="536">
      <formula>$A132=2</formula>
    </cfRule>
    <cfRule type="expression" dxfId="1194" priority="537">
      <formula>$A132=1</formula>
    </cfRule>
  </conditionalFormatting>
  <conditionalFormatting sqref="GC154">
    <cfRule type="expression" dxfId="1193" priority="532">
      <formula>$A132=3</formula>
    </cfRule>
    <cfRule type="expression" dxfId="1192" priority="533">
      <formula>$A132=2</formula>
    </cfRule>
    <cfRule type="expression" dxfId="1191" priority="534">
      <formula>$A132=1</formula>
    </cfRule>
  </conditionalFormatting>
  <conditionalFormatting sqref="GC142:GC146">
    <cfRule type="expression" dxfId="1190" priority="529">
      <formula>$A132=3</formula>
    </cfRule>
    <cfRule type="expression" dxfId="1189" priority="530">
      <formula>$A132=2</formula>
    </cfRule>
    <cfRule type="expression" dxfId="1188" priority="531">
      <formula>$A132=1</formula>
    </cfRule>
  </conditionalFormatting>
  <conditionalFormatting sqref="GC155">
    <cfRule type="expression" dxfId="1187" priority="526">
      <formula>$A132=3</formula>
    </cfRule>
    <cfRule type="expression" dxfId="1186" priority="527">
      <formula>$A132=2</formula>
    </cfRule>
    <cfRule type="expression" dxfId="1185" priority="528">
      <formula>$A132=1</formula>
    </cfRule>
  </conditionalFormatting>
  <conditionalFormatting sqref="GC160:GC162">
    <cfRule type="expression" dxfId="1184" priority="523">
      <formula>$A136=3</formula>
    </cfRule>
    <cfRule type="expression" dxfId="1183" priority="524">
      <formula>$A136=2</formula>
    </cfRule>
    <cfRule type="expression" dxfId="1182" priority="525">
      <formula>$A136=1</formula>
    </cfRule>
  </conditionalFormatting>
  <conditionalFormatting sqref="GC165:GC166">
    <cfRule type="expression" dxfId="1181" priority="520">
      <formula>$A136=3</formula>
    </cfRule>
    <cfRule type="expression" dxfId="1180" priority="521">
      <formula>$A136=2</formula>
    </cfRule>
    <cfRule type="expression" dxfId="1179" priority="522">
      <formula>$A136=1</formula>
    </cfRule>
  </conditionalFormatting>
  <conditionalFormatting sqref="GC344:GC65472">
    <cfRule type="expression" dxfId="1178" priority="517">
      <formula>$A190=3</formula>
    </cfRule>
    <cfRule type="expression" dxfId="1177" priority="518">
      <formula>$A190=2</formula>
    </cfRule>
    <cfRule type="expression" dxfId="1176" priority="519">
      <formula>$A190=1</formula>
    </cfRule>
  </conditionalFormatting>
  <conditionalFormatting sqref="GC174">
    <cfRule type="expression" dxfId="1175" priority="514">
      <formula>$A139=3</formula>
    </cfRule>
    <cfRule type="expression" dxfId="1174" priority="515">
      <formula>$A139=2</formula>
    </cfRule>
    <cfRule type="expression" dxfId="1173" priority="516">
      <formula>$A139=1</formula>
    </cfRule>
  </conditionalFormatting>
  <conditionalFormatting sqref="GC165:GC166">
    <cfRule type="expression" dxfId="1172" priority="511">
      <formula>$A139=3</formula>
    </cfRule>
    <cfRule type="expression" dxfId="1171" priority="512">
      <formula>$A139=2</formula>
    </cfRule>
    <cfRule type="expression" dxfId="1170" priority="513">
      <formula>$A139=1</formula>
    </cfRule>
  </conditionalFormatting>
  <conditionalFormatting sqref="GC162">
    <cfRule type="expression" dxfId="1169" priority="508">
      <formula>$A148=3</formula>
    </cfRule>
    <cfRule type="expression" dxfId="1168" priority="509">
      <formula>$A148=2</formula>
    </cfRule>
    <cfRule type="expression" dxfId="1167" priority="510">
      <formula>$A148=1</formula>
    </cfRule>
  </conditionalFormatting>
  <conditionalFormatting sqref="GC164">
    <cfRule type="expression" dxfId="1166" priority="505">
      <formula>$A151=3</formula>
    </cfRule>
    <cfRule type="expression" dxfId="1165" priority="506">
      <formula>$A151=2</formula>
    </cfRule>
    <cfRule type="expression" dxfId="1164" priority="507">
      <formula>$A151=1</formula>
    </cfRule>
  </conditionalFormatting>
  <conditionalFormatting sqref="GC347:GC65472">
    <cfRule type="expression" dxfId="1163" priority="502">
      <formula>$A190=3</formula>
    </cfRule>
    <cfRule type="expression" dxfId="1162" priority="503">
      <formula>$A190=2</formula>
    </cfRule>
    <cfRule type="expression" dxfId="1161" priority="504">
      <formula>$A190=1</formula>
    </cfRule>
  </conditionalFormatting>
  <conditionalFormatting sqref="GC323:GC65472">
    <cfRule type="expression" dxfId="1160" priority="499">
      <formula>$A190=3</formula>
    </cfRule>
    <cfRule type="expression" dxfId="1159" priority="500">
      <formula>$A190=2</formula>
    </cfRule>
    <cfRule type="expression" dxfId="1158" priority="501">
      <formula>$A190=1</formula>
    </cfRule>
  </conditionalFormatting>
  <conditionalFormatting sqref="GC185:GC189">
    <cfRule type="expression" dxfId="1157" priority="496">
      <formula>#REF!=3</formula>
    </cfRule>
    <cfRule type="expression" dxfId="1156" priority="497">
      <formula>#REF!=2</formula>
    </cfRule>
    <cfRule type="expression" dxfId="1155" priority="498">
      <formula>#REF!=1</formula>
    </cfRule>
  </conditionalFormatting>
  <conditionalFormatting sqref="GC326:GC65472">
    <cfRule type="expression" dxfId="1154" priority="493">
      <formula>$A190=3</formula>
    </cfRule>
    <cfRule type="expression" dxfId="1153" priority="494">
      <formula>$A190=2</formula>
    </cfRule>
    <cfRule type="expression" dxfId="1152" priority="495">
      <formula>$A190=1</formula>
    </cfRule>
  </conditionalFormatting>
  <conditionalFormatting sqref="GC309:GC65472">
    <cfRule type="expression" dxfId="1151" priority="490">
      <formula>$A190=3</formula>
    </cfRule>
    <cfRule type="expression" dxfId="1150" priority="491">
      <formula>$A190=2</formula>
    </cfRule>
    <cfRule type="expression" dxfId="1149" priority="492">
      <formula>$A190=1</formula>
    </cfRule>
  </conditionalFormatting>
  <conditionalFormatting sqref="GC189 GC184:GC186 GC179:GC181">
    <cfRule type="expression" dxfId="1148" priority="487">
      <formula>#REF!=3</formula>
    </cfRule>
    <cfRule type="expression" dxfId="1147" priority="488">
      <formula>#REF!=2</formula>
    </cfRule>
    <cfRule type="expression" dxfId="1146" priority="489">
      <formula>#REF!=1</formula>
    </cfRule>
  </conditionalFormatting>
  <conditionalFormatting sqref="GC306:GC65472">
    <cfRule type="expression" dxfId="1145" priority="484">
      <formula>$A190=3</formula>
    </cfRule>
    <cfRule type="expression" dxfId="1144" priority="485">
      <formula>$A190=2</formula>
    </cfRule>
    <cfRule type="expression" dxfId="1143" priority="486">
      <formula>$A190=1</formula>
    </cfRule>
  </conditionalFormatting>
  <conditionalFormatting sqref="GC275:GC65472">
    <cfRule type="expression" dxfId="1142" priority="481">
      <formula>$A190=3</formula>
    </cfRule>
    <cfRule type="expression" dxfId="1141" priority="482">
      <formula>$A190=2</formula>
    </cfRule>
    <cfRule type="expression" dxfId="1140" priority="483">
      <formula>$A190=1</formula>
    </cfRule>
  </conditionalFormatting>
  <conditionalFormatting sqref="GC272:GC65472">
    <cfRule type="expression" dxfId="1139" priority="478">
      <formula>$A190=3</formula>
    </cfRule>
    <cfRule type="expression" dxfId="1138" priority="479">
      <formula>$A190=2</formula>
    </cfRule>
    <cfRule type="expression" dxfId="1137" priority="480">
      <formula>$A190=1</formula>
    </cfRule>
  </conditionalFormatting>
  <conditionalFormatting sqref="GC185:GC189 GC156:GC157 GC91">
    <cfRule type="expression" dxfId="1136" priority="475">
      <formula>#REF!=3</formula>
    </cfRule>
    <cfRule type="expression" dxfId="1135" priority="476">
      <formula>#REF!=2</formula>
    </cfRule>
    <cfRule type="expression" dxfId="1134" priority="477">
      <formula>#REF!=1</formula>
    </cfRule>
  </conditionalFormatting>
  <conditionalFormatting sqref="GC258:GC65472">
    <cfRule type="expression" dxfId="1133" priority="472">
      <formula>$A190=3</formula>
    </cfRule>
    <cfRule type="expression" dxfId="1132" priority="473">
      <formula>$A190=2</formula>
    </cfRule>
    <cfRule type="expression" dxfId="1131" priority="474">
      <formula>$A190=1</formula>
    </cfRule>
  </conditionalFormatting>
  <conditionalFormatting sqref="GC261:GC65472">
    <cfRule type="expression" dxfId="1130" priority="469">
      <formula>$A190=3</formula>
    </cfRule>
    <cfRule type="expression" dxfId="1129" priority="470">
      <formula>$A190=2</formula>
    </cfRule>
    <cfRule type="expression" dxfId="1128" priority="471">
      <formula>$A190=1</formula>
    </cfRule>
  </conditionalFormatting>
  <conditionalFormatting sqref="K113:K114">
    <cfRule type="expression" dxfId="1127" priority="466">
      <formula>$A113=3</formula>
    </cfRule>
    <cfRule type="expression" dxfId="1126" priority="467">
      <formula>$A113=2</formula>
    </cfRule>
    <cfRule type="expression" dxfId="1125" priority="468">
      <formula>$A113=1</formula>
    </cfRule>
  </conditionalFormatting>
  <conditionalFormatting sqref="GC182:GC189 GC148:GC149 GC155:GC156 GC171 GC151:GC153 GC162 GC175:GC178 GC115 GC136:GC140 GC125:GC133 GC111 GC119 GC99 GC95 GC91 GC83 GC76:GC77 GC32 GC27 GC19:GC21 GC15 GC69:GC72 GC43:GC44 GC24:GC25 GC35 GC39 GC46:GC47 GC51:GC61 GC63 GC67 GC106:GC107 GC101:GC103">
    <cfRule type="expression" dxfId="1124" priority="463">
      <formula>#REF!=3</formula>
    </cfRule>
    <cfRule type="expression" dxfId="1123" priority="464">
      <formula>#REF!=2</formula>
    </cfRule>
    <cfRule type="expression" dxfId="1122" priority="465">
      <formula>#REF!=1</formula>
    </cfRule>
  </conditionalFormatting>
  <conditionalFormatting sqref="GC86">
    <cfRule type="expression" dxfId="1121" priority="460">
      <formula>$A51=3</formula>
    </cfRule>
    <cfRule type="expression" dxfId="1120" priority="461">
      <formula>$A51=2</formula>
    </cfRule>
    <cfRule type="expression" dxfId="1119" priority="462">
      <formula>$A51=1</formula>
    </cfRule>
  </conditionalFormatting>
  <conditionalFormatting sqref="GC183:GC185 GC159:GC160 GC147 GC151 GC104:GC105 GC43 GC36 GC95 GC91:GC92 GC79 GC64 GC99 GC76 GC67 GC59:GC60">
    <cfRule type="expression" dxfId="1118" priority="457">
      <formula>#REF!=3</formula>
    </cfRule>
    <cfRule type="expression" dxfId="1117" priority="458">
      <formula>#REF!=2</formula>
    </cfRule>
    <cfRule type="expression" dxfId="1116" priority="459">
      <formula>#REF!=1</formula>
    </cfRule>
  </conditionalFormatting>
  <conditionalFormatting sqref="GC161:GC162 GC104">
    <cfRule type="expression" dxfId="1115" priority="454">
      <formula>#REF!=3</formula>
    </cfRule>
    <cfRule type="expression" dxfId="1114" priority="455">
      <formula>#REF!=2</formula>
    </cfRule>
    <cfRule type="expression" dxfId="1113" priority="456">
      <formula>#REF!=1</formula>
    </cfRule>
  </conditionalFormatting>
  <conditionalFormatting sqref="GC175:GC178">
    <cfRule type="expression" dxfId="1112" priority="451">
      <formula>#REF!=3</formula>
    </cfRule>
    <cfRule type="expression" dxfId="1111" priority="452">
      <formula>#REF!=2</formula>
    </cfRule>
    <cfRule type="expression" dxfId="1110" priority="453">
      <formula>#REF!=1</formula>
    </cfRule>
  </conditionalFormatting>
  <conditionalFormatting sqref="GC175:GC189">
    <cfRule type="expression" dxfId="1109" priority="448">
      <formula>#REF!=3</formula>
    </cfRule>
    <cfRule type="expression" dxfId="1108" priority="449">
      <formula>#REF!=2</formula>
    </cfRule>
    <cfRule type="expression" dxfId="1107" priority="450">
      <formula>#REF!=1</formula>
    </cfRule>
  </conditionalFormatting>
  <conditionalFormatting sqref="GC187">
    <cfRule type="expression" dxfId="1106" priority="445">
      <formula>#REF!=3</formula>
    </cfRule>
    <cfRule type="expression" dxfId="1105" priority="446">
      <formula>#REF!=2</formula>
    </cfRule>
    <cfRule type="expression" dxfId="1104" priority="447">
      <formula>#REF!=1</formula>
    </cfRule>
  </conditionalFormatting>
  <conditionalFormatting sqref="GC187:GC188 GC178 GC154">
    <cfRule type="expression" dxfId="1103" priority="442">
      <formula>#REF!=3</formula>
    </cfRule>
    <cfRule type="expression" dxfId="1102" priority="443">
      <formula>#REF!=2</formula>
    </cfRule>
    <cfRule type="expression" dxfId="1101" priority="444">
      <formula>#REF!=1</formula>
    </cfRule>
  </conditionalFormatting>
  <conditionalFormatting sqref="GC143:GC145">
    <cfRule type="expression" dxfId="1100" priority="439">
      <formula>$A136=3</formula>
    </cfRule>
    <cfRule type="expression" dxfId="1099" priority="440">
      <formula>$A136=2</formula>
    </cfRule>
    <cfRule type="expression" dxfId="1098" priority="441">
      <formula>$A136=1</formula>
    </cfRule>
  </conditionalFormatting>
  <conditionalFormatting sqref="GC144">
    <cfRule type="expression" dxfId="1097" priority="436">
      <formula>$A139=3</formula>
    </cfRule>
    <cfRule type="expression" dxfId="1096" priority="437">
      <formula>$A139=2</formula>
    </cfRule>
    <cfRule type="expression" dxfId="1095" priority="438">
      <formula>$A139=1</formula>
    </cfRule>
  </conditionalFormatting>
  <conditionalFormatting sqref="GC143">
    <cfRule type="expression" dxfId="1094" priority="433">
      <formula>$A135=3</formula>
    </cfRule>
    <cfRule type="expression" dxfId="1093" priority="434">
      <formula>$A135=2</formula>
    </cfRule>
    <cfRule type="expression" dxfId="1092" priority="435">
      <formula>$A135=1</formula>
    </cfRule>
  </conditionalFormatting>
  <conditionalFormatting sqref="GC144">
    <cfRule type="expression" dxfId="1091" priority="430">
      <formula>$A127=3</formula>
    </cfRule>
    <cfRule type="expression" dxfId="1090" priority="431">
      <formula>$A127=2</formula>
    </cfRule>
    <cfRule type="expression" dxfId="1089" priority="432">
      <formula>$A127=1</formula>
    </cfRule>
  </conditionalFormatting>
  <conditionalFormatting sqref="GC143:GC145">
    <cfRule type="expression" dxfId="1088" priority="427">
      <formula>#REF!=3</formula>
    </cfRule>
    <cfRule type="expression" dxfId="1087" priority="428">
      <formula>#REF!=2</formula>
    </cfRule>
    <cfRule type="expression" dxfId="1086" priority="429">
      <formula>#REF!=1</formula>
    </cfRule>
  </conditionalFormatting>
  <conditionalFormatting sqref="I2">
    <cfRule type="expression" dxfId="1085" priority="424">
      <formula>$A2=3</formula>
    </cfRule>
    <cfRule type="expression" dxfId="1084" priority="425">
      <formula>$A2=2</formula>
    </cfRule>
    <cfRule type="expression" dxfId="1083" priority="426">
      <formula>$A2=1</formula>
    </cfRule>
  </conditionalFormatting>
  <conditionalFormatting sqref="L2">
    <cfRule type="expression" dxfId="1082" priority="421">
      <formula>$A2=3</formula>
    </cfRule>
    <cfRule type="expression" dxfId="1081" priority="422">
      <formula>$A2=2</formula>
    </cfRule>
    <cfRule type="expression" dxfId="1080" priority="423">
      <formula>$A2=1</formula>
    </cfRule>
  </conditionalFormatting>
  <conditionalFormatting sqref="F2">
    <cfRule type="expression" dxfId="1079" priority="418">
      <formula>$A2=3</formula>
    </cfRule>
    <cfRule type="expression" dxfId="1078" priority="419">
      <formula>$A2=2</formula>
    </cfRule>
    <cfRule type="expression" dxfId="1077" priority="420">
      <formula>$A2=1</formula>
    </cfRule>
  </conditionalFormatting>
  <conditionalFormatting sqref="I2">
    <cfRule type="expression" dxfId="1076" priority="415">
      <formula>$A2=3</formula>
    </cfRule>
    <cfRule type="expression" dxfId="1075" priority="416">
      <formula>$A2=2</formula>
    </cfRule>
    <cfRule type="expression" dxfId="1074" priority="417">
      <formula>$A2=1</formula>
    </cfRule>
  </conditionalFormatting>
  <conditionalFormatting sqref="I2">
    <cfRule type="expression" dxfId="1073" priority="412">
      <formula>$A2=3</formula>
    </cfRule>
    <cfRule type="expression" dxfId="1072" priority="413">
      <formula>$A2=2</formula>
    </cfRule>
    <cfRule type="expression" dxfId="1071" priority="414">
      <formula>$A2=1</formula>
    </cfRule>
  </conditionalFormatting>
  <conditionalFormatting sqref="G2">
    <cfRule type="expression" dxfId="1070" priority="409">
      <formula>$A2=3</formula>
    </cfRule>
    <cfRule type="expression" dxfId="1069" priority="410">
      <formula>$A2=2</formula>
    </cfRule>
    <cfRule type="expression" dxfId="1068" priority="411">
      <formula>$A2=1</formula>
    </cfRule>
  </conditionalFormatting>
  <conditionalFormatting sqref="G2">
    <cfRule type="expression" dxfId="1067" priority="406">
      <formula>$A2=3</formula>
    </cfRule>
    <cfRule type="expression" dxfId="1066" priority="407">
      <formula>$A2=2</formula>
    </cfRule>
    <cfRule type="expression" dxfId="1065" priority="408">
      <formula>$A2=1</formula>
    </cfRule>
  </conditionalFormatting>
  <conditionalFormatting sqref="G2">
    <cfRule type="expression" dxfId="1064" priority="403">
      <formula>$A2=3</formula>
    </cfRule>
    <cfRule type="expression" dxfId="1063" priority="404">
      <formula>$A2=2</formula>
    </cfRule>
    <cfRule type="expression" dxfId="1062" priority="405">
      <formula>$A2=1</formula>
    </cfRule>
  </conditionalFormatting>
  <conditionalFormatting sqref="G2">
    <cfRule type="expression" dxfId="1061" priority="400">
      <formula>$A2=3</formula>
    </cfRule>
    <cfRule type="expression" dxfId="1060" priority="401">
      <formula>$A2=2</formula>
    </cfRule>
    <cfRule type="expression" dxfId="1059" priority="402">
      <formula>$A2=1</formula>
    </cfRule>
  </conditionalFormatting>
  <conditionalFormatting sqref="GC178">
    <cfRule type="expression" dxfId="1058" priority="397">
      <formula>$A175=3</formula>
    </cfRule>
    <cfRule type="expression" dxfId="1057" priority="398">
      <formula>$A175=2</formula>
    </cfRule>
    <cfRule type="expression" dxfId="1056" priority="399">
      <formula>$A175=1</formula>
    </cfRule>
  </conditionalFormatting>
  <conditionalFormatting sqref="GC176:GC178">
    <cfRule type="expression" dxfId="1055" priority="394">
      <formula>#REF!=3</formula>
    </cfRule>
    <cfRule type="expression" dxfId="1054" priority="395">
      <formula>#REF!=2</formula>
    </cfRule>
    <cfRule type="expression" dxfId="1053" priority="396">
      <formula>#REF!=1</formula>
    </cfRule>
  </conditionalFormatting>
  <conditionalFormatting sqref="GC175:GC177">
    <cfRule type="expression" dxfId="1052" priority="391">
      <formula>$A168=3</formula>
    </cfRule>
    <cfRule type="expression" dxfId="1051" priority="392">
      <formula>$A168=2</formula>
    </cfRule>
    <cfRule type="expression" dxfId="1050" priority="393">
      <formula>$A168=1</formula>
    </cfRule>
  </conditionalFormatting>
  <conditionalFormatting sqref="GC177:GC178">
    <cfRule type="expression" dxfId="1049" priority="388">
      <formula>$A167=3</formula>
    </cfRule>
    <cfRule type="expression" dxfId="1048" priority="389">
      <formula>$A167=2</formula>
    </cfRule>
    <cfRule type="expression" dxfId="1047" priority="390">
      <formula>$A167=1</formula>
    </cfRule>
  </conditionalFormatting>
  <conditionalFormatting sqref="D9:E10 G13:L14 G37:J38 G41:H42 G57:M58 G61:L62 G65:L66 G69:M70 G73:M74 H81:M82 H85:H86 H89:H90 H125:H126 G25:M26 G97:M98 D105:H106 G109:M110 G117:M118 H121:L122 G137:M138 G141:H142 D133:M134">
    <cfRule type="expression" dxfId="1046" priority="387">
      <formula>$A9=1</formula>
    </cfRule>
  </conditionalFormatting>
  <conditionalFormatting sqref="D9:E10 G13:L14 G37:J38 G41:H42 G57:M58 G61:L62 G65:L66 G69:M70 G73:M74 H81:M82 H85:H86 H89:H90 H125:H126 G25:M26 G97:M98 D105:H106 G109:M110 G117:M118 H121:L122 G137:M138 G141:H142 D133:M134">
    <cfRule type="expression" dxfId="1045" priority="386">
      <formula>$A9=2</formula>
    </cfRule>
  </conditionalFormatting>
  <conditionalFormatting sqref="D9:E10 G13:L14 G37:J38 G41:H42 G57:M58 G61:L62 G65:L66 G69:M70 G73:M74 H81:M82 H85:H86 H89:H90 H125:H126 G25:M26 G97:M98 D105:H106 G109:M110 G117:M118 H121:L122 G137:M138 G141:H142 D133:M134">
    <cfRule type="expression" dxfId="1044" priority="385">
      <formula>$A9=3</formula>
    </cfRule>
  </conditionalFormatting>
  <conditionalFormatting sqref="D9:E10">
    <cfRule type="expression" dxfId="1043" priority="384">
      <formula>$A9=1</formula>
    </cfRule>
  </conditionalFormatting>
  <conditionalFormatting sqref="D9:E10">
    <cfRule type="expression" dxfId="1042" priority="383">
      <formula>$A9=2</formula>
    </cfRule>
  </conditionalFormatting>
  <conditionalFormatting sqref="D9:E10">
    <cfRule type="expression" dxfId="1041" priority="382">
      <formula>$A9=3</formula>
    </cfRule>
  </conditionalFormatting>
  <conditionalFormatting sqref="L41:L42">
    <cfRule type="expression" dxfId="1040" priority="381">
      <formula>$A41=1</formula>
    </cfRule>
  </conditionalFormatting>
  <conditionalFormatting sqref="L41:L42">
    <cfRule type="expression" dxfId="1039" priority="380">
      <formula>$A41=2</formula>
    </cfRule>
  </conditionalFormatting>
  <conditionalFormatting sqref="L41:L42">
    <cfRule type="expression" dxfId="1038" priority="379">
      <formula>$A41=3</formula>
    </cfRule>
  </conditionalFormatting>
  <conditionalFormatting sqref="L41:L42">
    <cfRule type="expression" dxfId="1037" priority="378">
      <formula>$A41=1</formula>
    </cfRule>
  </conditionalFormatting>
  <conditionalFormatting sqref="L41:L42">
    <cfRule type="expression" dxfId="1036" priority="377">
      <formula>$A41=2</formula>
    </cfRule>
  </conditionalFormatting>
  <conditionalFormatting sqref="L41:L42">
    <cfRule type="expression" dxfId="1035" priority="376">
      <formula>$A41=3</formula>
    </cfRule>
  </conditionalFormatting>
  <conditionalFormatting sqref="D49:E50">
    <cfRule type="expression" dxfId="1034" priority="375">
      <formula>$A49=1</formula>
    </cfRule>
  </conditionalFormatting>
  <conditionalFormatting sqref="D49:E50">
    <cfRule type="expression" dxfId="1033" priority="374">
      <formula>$A49=2</formula>
    </cfRule>
  </conditionalFormatting>
  <conditionalFormatting sqref="D49:E50">
    <cfRule type="expression" dxfId="1032" priority="373">
      <formula>$A49=3</formula>
    </cfRule>
  </conditionalFormatting>
  <conditionalFormatting sqref="D49:E50">
    <cfRule type="expression" dxfId="1031" priority="372">
      <formula>$A49=1</formula>
    </cfRule>
  </conditionalFormatting>
  <conditionalFormatting sqref="D49:E50">
    <cfRule type="expression" dxfId="1030" priority="371">
      <formula>$A49=2</formula>
    </cfRule>
  </conditionalFormatting>
  <conditionalFormatting sqref="D49:E50">
    <cfRule type="expression" dxfId="1029" priority="370">
      <formula>$A49=3</formula>
    </cfRule>
  </conditionalFormatting>
  <conditionalFormatting sqref="D93:E94">
    <cfRule type="expression" dxfId="1028" priority="369">
      <formula>$A93=1</formula>
    </cfRule>
  </conditionalFormatting>
  <conditionalFormatting sqref="D93:E94">
    <cfRule type="expression" dxfId="1027" priority="368">
      <formula>$A93=2</formula>
    </cfRule>
  </conditionalFormatting>
  <conditionalFormatting sqref="D93:E94">
    <cfRule type="expression" dxfId="1026" priority="367">
      <formula>$A93=3</formula>
    </cfRule>
  </conditionalFormatting>
  <conditionalFormatting sqref="D93:E94">
    <cfRule type="expression" dxfId="1025" priority="366">
      <formula>$A93=1</formula>
    </cfRule>
  </conditionalFormatting>
  <conditionalFormatting sqref="D93:E94">
    <cfRule type="expression" dxfId="1024" priority="365">
      <formula>$A93=2</formula>
    </cfRule>
  </conditionalFormatting>
  <conditionalFormatting sqref="D93:E94">
    <cfRule type="expression" dxfId="1023" priority="364">
      <formula>$A93=3</formula>
    </cfRule>
  </conditionalFormatting>
  <conditionalFormatting sqref="D101:E102">
    <cfRule type="expression" dxfId="1022" priority="363">
      <formula>$A101=1</formula>
    </cfRule>
  </conditionalFormatting>
  <conditionalFormatting sqref="D101:E102">
    <cfRule type="expression" dxfId="1021" priority="362">
      <formula>$A101=2</formula>
    </cfRule>
  </conditionalFormatting>
  <conditionalFormatting sqref="D101:E102">
    <cfRule type="expression" dxfId="1020" priority="361">
      <formula>$A101=3</formula>
    </cfRule>
  </conditionalFormatting>
  <conditionalFormatting sqref="D101:E102">
    <cfRule type="expression" dxfId="1019" priority="360">
      <formula>$A101=1</formula>
    </cfRule>
  </conditionalFormatting>
  <conditionalFormatting sqref="D101:E102">
    <cfRule type="expression" dxfId="1018" priority="359">
      <formula>$A101=2</formula>
    </cfRule>
  </conditionalFormatting>
  <conditionalFormatting sqref="D101:E102">
    <cfRule type="expression" dxfId="1017" priority="358">
      <formula>$A101=3</formula>
    </cfRule>
  </conditionalFormatting>
  <conditionalFormatting sqref="G121:G122 M121:M122">
    <cfRule type="expression" dxfId="1016" priority="357">
      <formula>$A121=1</formula>
    </cfRule>
  </conditionalFormatting>
  <conditionalFormatting sqref="G121:G122 M121:M122">
    <cfRule type="expression" dxfId="1015" priority="356">
      <formula>$A121=2</formula>
    </cfRule>
  </conditionalFormatting>
  <conditionalFormatting sqref="G121:G122 M121:M122">
    <cfRule type="expression" dxfId="1014" priority="355">
      <formula>$A121=3</formula>
    </cfRule>
  </conditionalFormatting>
  <conditionalFormatting sqref="G121:G122 M121:M122">
    <cfRule type="expression" dxfId="1013" priority="354">
      <formula>$A121=1</formula>
    </cfRule>
  </conditionalFormatting>
  <conditionalFormatting sqref="G121:G122 M121:M122">
    <cfRule type="expression" dxfId="1012" priority="353">
      <formula>$A121=2</formula>
    </cfRule>
  </conditionalFormatting>
  <conditionalFormatting sqref="G121:G122 M121:M122">
    <cfRule type="expression" dxfId="1011" priority="352">
      <formula>$A121=3</formula>
    </cfRule>
  </conditionalFormatting>
  <conditionalFormatting sqref="G121:G122 M121:M122">
    <cfRule type="expression" dxfId="1010" priority="351">
      <formula>$A121=1</formula>
    </cfRule>
  </conditionalFormatting>
  <conditionalFormatting sqref="G121:G122 M121:M122">
    <cfRule type="expression" dxfId="1009" priority="350">
      <formula>$A121=2</formula>
    </cfRule>
  </conditionalFormatting>
  <conditionalFormatting sqref="G121:G122 M121:M122">
    <cfRule type="expression" dxfId="1008" priority="349">
      <formula>$A121=3</formula>
    </cfRule>
  </conditionalFormatting>
  <conditionalFormatting sqref="H126">
    <cfRule type="expression" dxfId="1007" priority="348">
      <formula>$A126=1</formula>
    </cfRule>
  </conditionalFormatting>
  <conditionalFormatting sqref="H126">
    <cfRule type="expression" dxfId="1006" priority="347">
      <formula>$A126=2</formula>
    </cfRule>
  </conditionalFormatting>
  <conditionalFormatting sqref="H126">
    <cfRule type="expression" dxfId="1005" priority="346">
      <formula>$A126=3</formula>
    </cfRule>
  </conditionalFormatting>
  <conditionalFormatting sqref="K109:M110">
    <cfRule type="expression" dxfId="1004" priority="345">
      <formula>$A109=1</formula>
    </cfRule>
  </conditionalFormatting>
  <conditionalFormatting sqref="K109:M110">
    <cfRule type="expression" dxfId="1003" priority="344">
      <formula>$A109=2</formula>
    </cfRule>
  </conditionalFormatting>
  <conditionalFormatting sqref="K109:M110">
    <cfRule type="expression" dxfId="1002" priority="343">
      <formula>$A109=3</formula>
    </cfRule>
  </conditionalFormatting>
  <conditionalFormatting sqref="L109:M110">
    <cfRule type="expression" dxfId="1001" priority="342">
      <formula>$A109=1</formula>
    </cfRule>
  </conditionalFormatting>
  <conditionalFormatting sqref="L109:M110">
    <cfRule type="expression" dxfId="1000" priority="341">
      <formula>$A109=2</formula>
    </cfRule>
  </conditionalFormatting>
  <conditionalFormatting sqref="L109:M110">
    <cfRule type="expression" dxfId="999" priority="340">
      <formula>$A109=3</formula>
    </cfRule>
  </conditionalFormatting>
  <conditionalFormatting sqref="L113:M114">
    <cfRule type="expression" dxfId="998" priority="339">
      <formula>$A113=1</formula>
    </cfRule>
  </conditionalFormatting>
  <conditionalFormatting sqref="L113:M114">
    <cfRule type="expression" dxfId="997" priority="338">
      <formula>$A113=2</formula>
    </cfRule>
  </conditionalFormatting>
  <conditionalFormatting sqref="L113:M114">
    <cfRule type="expression" dxfId="996" priority="337">
      <formula>$A113=3</formula>
    </cfRule>
  </conditionalFormatting>
  <conditionalFormatting sqref="L113:M114">
    <cfRule type="expression" dxfId="995" priority="336">
      <formula>$A113=1</formula>
    </cfRule>
  </conditionalFormatting>
  <conditionalFormatting sqref="L113:M114">
    <cfRule type="expression" dxfId="994" priority="335">
      <formula>$A113=2</formula>
    </cfRule>
  </conditionalFormatting>
  <conditionalFormatting sqref="L113:M114">
    <cfRule type="expression" dxfId="993" priority="334">
      <formula>$A113=3</formula>
    </cfRule>
  </conditionalFormatting>
  <conditionalFormatting sqref="L113:M114">
    <cfRule type="expression" dxfId="992" priority="333">
      <formula>$A113=1</formula>
    </cfRule>
  </conditionalFormatting>
  <conditionalFormatting sqref="L113:M114">
    <cfRule type="expression" dxfId="991" priority="332">
      <formula>$A113=2</formula>
    </cfRule>
  </conditionalFormatting>
  <conditionalFormatting sqref="L113:M114">
    <cfRule type="expression" dxfId="990" priority="331">
      <formula>$A113=3</formula>
    </cfRule>
  </conditionalFormatting>
  <conditionalFormatting sqref="L113:M114">
    <cfRule type="expression" dxfId="989" priority="330">
      <formula>$A113=1</formula>
    </cfRule>
  </conditionalFormatting>
  <conditionalFormatting sqref="L113:M114">
    <cfRule type="expression" dxfId="988" priority="329">
      <formula>$A113=2</formula>
    </cfRule>
  </conditionalFormatting>
  <conditionalFormatting sqref="L113:M114">
    <cfRule type="expression" dxfId="987" priority="328">
      <formula>$A113=3</formula>
    </cfRule>
  </conditionalFormatting>
  <conditionalFormatting sqref="L113:M114">
    <cfRule type="expression" dxfId="986" priority="327">
      <formula>$A113=1</formula>
    </cfRule>
  </conditionalFormatting>
  <conditionalFormatting sqref="L113:M114">
    <cfRule type="expression" dxfId="985" priority="326">
      <formula>$A113=2</formula>
    </cfRule>
  </conditionalFormatting>
  <conditionalFormatting sqref="L113:M114">
    <cfRule type="expression" dxfId="984" priority="325">
      <formula>$A113=3</formula>
    </cfRule>
  </conditionalFormatting>
  <conditionalFormatting sqref="L113:M114">
    <cfRule type="expression" dxfId="983" priority="324">
      <formula>$A113=1</formula>
    </cfRule>
  </conditionalFormatting>
  <conditionalFormatting sqref="L113:M114">
    <cfRule type="expression" dxfId="982" priority="323">
      <formula>$A113=2</formula>
    </cfRule>
  </conditionalFormatting>
  <conditionalFormatting sqref="L113:M114">
    <cfRule type="expression" dxfId="981" priority="322">
      <formula>$A113=3</formula>
    </cfRule>
  </conditionalFormatting>
  <conditionalFormatting sqref="L113:M114">
    <cfRule type="expression" dxfId="980" priority="321">
      <formula>$A113=1</formula>
    </cfRule>
  </conditionalFormatting>
  <conditionalFormatting sqref="L113:M114">
    <cfRule type="expression" dxfId="979" priority="320">
      <formula>$A113=2</formula>
    </cfRule>
  </conditionalFormatting>
  <conditionalFormatting sqref="L113:M114">
    <cfRule type="expression" dxfId="978" priority="319">
      <formula>$A113=3</formula>
    </cfRule>
  </conditionalFormatting>
  <conditionalFormatting sqref="K117:M118">
    <cfRule type="expression" dxfId="977" priority="318">
      <formula>$A117=1</formula>
    </cfRule>
  </conditionalFormatting>
  <conditionalFormatting sqref="K117:M118">
    <cfRule type="expression" dxfId="976" priority="317">
      <formula>$A117=2</formula>
    </cfRule>
  </conditionalFormatting>
  <conditionalFormatting sqref="K117:M118">
    <cfRule type="expression" dxfId="975" priority="316">
      <formula>$A117=3</formula>
    </cfRule>
  </conditionalFormatting>
  <conditionalFormatting sqref="L117:M118">
    <cfRule type="expression" dxfId="974" priority="315">
      <formula>$A117=1</formula>
    </cfRule>
  </conditionalFormatting>
  <conditionalFormatting sqref="L117:M118">
    <cfRule type="expression" dxfId="973" priority="314">
      <formula>$A117=2</formula>
    </cfRule>
  </conditionalFormatting>
  <conditionalFormatting sqref="L117:M118">
    <cfRule type="expression" dxfId="972" priority="313">
      <formula>$A117=3</formula>
    </cfRule>
  </conditionalFormatting>
  <conditionalFormatting sqref="C133:C134">
    <cfRule type="expression" dxfId="971" priority="312">
      <formula>$A133=1</formula>
    </cfRule>
  </conditionalFormatting>
  <conditionalFormatting sqref="C133:C134">
    <cfRule type="expression" dxfId="970" priority="311">
      <formula>$A133=2</formula>
    </cfRule>
  </conditionalFormatting>
  <conditionalFormatting sqref="C133:C134">
    <cfRule type="expression" dxfId="969" priority="310">
      <formula>$A133=3</formula>
    </cfRule>
  </conditionalFormatting>
  <conditionalFormatting sqref="C133:C134">
    <cfRule type="expression" dxfId="968" priority="309">
      <formula>$A133=1</formula>
    </cfRule>
  </conditionalFormatting>
  <conditionalFormatting sqref="C133:C134">
    <cfRule type="expression" dxfId="967" priority="308">
      <formula>$A133=2</formula>
    </cfRule>
  </conditionalFormatting>
  <conditionalFormatting sqref="C133:C134">
    <cfRule type="expression" dxfId="966" priority="307">
      <formula>$A133=3</formula>
    </cfRule>
  </conditionalFormatting>
  <conditionalFormatting sqref="C133:C134">
    <cfRule type="expression" dxfId="965" priority="306">
      <formula>$A133=1</formula>
    </cfRule>
  </conditionalFormatting>
  <conditionalFormatting sqref="C133:C134">
    <cfRule type="expression" dxfId="964" priority="305">
      <formula>$A133=2</formula>
    </cfRule>
  </conditionalFormatting>
  <conditionalFormatting sqref="C133:C134">
    <cfRule type="expression" dxfId="963" priority="304">
      <formula>$A133=3</formula>
    </cfRule>
  </conditionalFormatting>
  <conditionalFormatting sqref="H137:H138">
    <cfRule type="expression" dxfId="962" priority="303">
      <formula>$A137=1</formula>
    </cfRule>
  </conditionalFormatting>
  <conditionalFormatting sqref="H137:H138">
    <cfRule type="expression" dxfId="961" priority="302">
      <formula>$A137=2</formula>
    </cfRule>
  </conditionalFormatting>
  <conditionalFormatting sqref="H137:H138">
    <cfRule type="expression" dxfId="960" priority="301">
      <formula>$A137=3</formula>
    </cfRule>
  </conditionalFormatting>
  <conditionalFormatting sqref="H141:H142">
    <cfRule type="expression" dxfId="959" priority="300">
      <formula>$A141=1</formula>
    </cfRule>
  </conditionalFormatting>
  <conditionalFormatting sqref="H141:H142">
    <cfRule type="expression" dxfId="958" priority="299">
      <formula>$A141=2</formula>
    </cfRule>
  </conditionalFormatting>
  <conditionalFormatting sqref="H141:H142">
    <cfRule type="expression" dxfId="957" priority="298">
      <formula>$A141=3</formula>
    </cfRule>
  </conditionalFormatting>
  <conditionalFormatting sqref="D149:E150">
    <cfRule type="expression" dxfId="956" priority="297">
      <formula>$A149=1</formula>
    </cfRule>
  </conditionalFormatting>
  <conditionalFormatting sqref="D149:E150">
    <cfRule type="expression" dxfId="955" priority="296">
      <formula>$A149=2</formula>
    </cfRule>
  </conditionalFormatting>
  <conditionalFormatting sqref="D149:E150">
    <cfRule type="expression" dxfId="954" priority="295">
      <formula>$A149=3</formula>
    </cfRule>
  </conditionalFormatting>
  <conditionalFormatting sqref="D149:E150">
    <cfRule type="expression" dxfId="953" priority="294">
      <formula>$A149=1</formula>
    </cfRule>
  </conditionalFormatting>
  <conditionalFormatting sqref="D149:E150">
    <cfRule type="expression" dxfId="952" priority="293">
      <formula>$A149=2</formula>
    </cfRule>
  </conditionalFormatting>
  <conditionalFormatting sqref="D149:E150">
    <cfRule type="expression" dxfId="951" priority="292">
      <formula>$A149=3</formula>
    </cfRule>
  </conditionalFormatting>
  <conditionalFormatting sqref="D153:E154">
    <cfRule type="expression" dxfId="950" priority="291">
      <formula>$A153=1</formula>
    </cfRule>
  </conditionalFormatting>
  <conditionalFormatting sqref="D153:E154">
    <cfRule type="expression" dxfId="949" priority="290">
      <formula>$A153=2</formula>
    </cfRule>
  </conditionalFormatting>
  <conditionalFormatting sqref="D153:E154">
    <cfRule type="expression" dxfId="948" priority="289">
      <formula>$A153=3</formula>
    </cfRule>
  </conditionalFormatting>
  <conditionalFormatting sqref="D153:E154">
    <cfRule type="expression" dxfId="947" priority="288">
      <formula>$A153=1</formula>
    </cfRule>
  </conditionalFormatting>
  <conditionalFormatting sqref="D153:E154">
    <cfRule type="expression" dxfId="946" priority="287">
      <formula>$A153=2</formula>
    </cfRule>
  </conditionalFormatting>
  <conditionalFormatting sqref="D153:E154">
    <cfRule type="expression" dxfId="945" priority="286">
      <formula>$A153=3</formula>
    </cfRule>
  </conditionalFormatting>
  <conditionalFormatting sqref="C157:F158">
    <cfRule type="expression" dxfId="944" priority="285">
      <formula>$A157=1</formula>
    </cfRule>
  </conditionalFormatting>
  <conditionalFormatting sqref="C157:F158">
    <cfRule type="expression" dxfId="943" priority="284">
      <formula>$A157=2</formula>
    </cfRule>
  </conditionalFormatting>
  <conditionalFormatting sqref="C157:F158">
    <cfRule type="expression" dxfId="942" priority="283">
      <formula>$A157=3</formula>
    </cfRule>
  </conditionalFormatting>
  <conditionalFormatting sqref="C157:F158">
    <cfRule type="expression" dxfId="941" priority="282">
      <formula>$A157=1</formula>
    </cfRule>
  </conditionalFormatting>
  <conditionalFormatting sqref="C157:F158">
    <cfRule type="expression" dxfId="940" priority="281">
      <formula>$A157=2</formula>
    </cfRule>
  </conditionalFormatting>
  <conditionalFormatting sqref="C157:F158">
    <cfRule type="expression" dxfId="939" priority="280">
      <formula>$A157=3</formula>
    </cfRule>
  </conditionalFormatting>
  <conditionalFormatting sqref="C161:F162">
    <cfRule type="expression" dxfId="938" priority="279">
      <formula>$A161=1</formula>
    </cfRule>
  </conditionalFormatting>
  <conditionalFormatting sqref="C161:F162">
    <cfRule type="expression" dxfId="937" priority="278">
      <formula>$A161=2</formula>
    </cfRule>
  </conditionalFormatting>
  <conditionalFormatting sqref="C161:F162">
    <cfRule type="expression" dxfId="936" priority="277">
      <formula>$A161=3</formula>
    </cfRule>
  </conditionalFormatting>
  <conditionalFormatting sqref="C161:F162">
    <cfRule type="expression" dxfId="935" priority="276">
      <formula>$A161=1</formula>
    </cfRule>
  </conditionalFormatting>
  <conditionalFormatting sqref="C161:F162">
    <cfRule type="expression" dxfId="934" priority="275">
      <formula>$A161=2</formula>
    </cfRule>
  </conditionalFormatting>
  <conditionalFormatting sqref="C161:F162">
    <cfRule type="expression" dxfId="933" priority="274">
      <formula>$A161=3</formula>
    </cfRule>
  </conditionalFormatting>
  <conditionalFormatting sqref="C165:E166">
    <cfRule type="expression" dxfId="932" priority="273">
      <formula>$A165=1</formula>
    </cfRule>
  </conditionalFormatting>
  <conditionalFormatting sqref="C165:E166">
    <cfRule type="expression" dxfId="931" priority="272">
      <formula>$A165=2</formula>
    </cfRule>
  </conditionalFormatting>
  <conditionalFormatting sqref="C165:E166">
    <cfRule type="expression" dxfId="930" priority="271">
      <formula>$A165=3</formula>
    </cfRule>
  </conditionalFormatting>
  <conditionalFormatting sqref="C165:E166">
    <cfRule type="expression" dxfId="929" priority="270">
      <formula>$A165=1</formula>
    </cfRule>
  </conditionalFormatting>
  <conditionalFormatting sqref="C165:E166">
    <cfRule type="expression" dxfId="928" priority="269">
      <formula>$A165=2</formula>
    </cfRule>
  </conditionalFormatting>
  <conditionalFormatting sqref="C165:E166">
    <cfRule type="expression" dxfId="927" priority="268">
      <formula>$A165=3</formula>
    </cfRule>
  </conditionalFormatting>
  <conditionalFormatting sqref="C173:C174">
    <cfRule type="expression" dxfId="926" priority="267">
      <formula>$A173=1</formula>
    </cfRule>
  </conditionalFormatting>
  <conditionalFormatting sqref="C173:C174">
    <cfRule type="expression" dxfId="925" priority="266">
      <formula>$A173=2</formula>
    </cfRule>
  </conditionalFormatting>
  <conditionalFormatting sqref="C173:C174">
    <cfRule type="expression" dxfId="924" priority="265">
      <formula>$A173=3</formula>
    </cfRule>
  </conditionalFormatting>
  <conditionalFormatting sqref="C173:C174">
    <cfRule type="expression" dxfId="923" priority="264">
      <formula>$A173=1</formula>
    </cfRule>
  </conditionalFormatting>
  <conditionalFormatting sqref="C173:C174">
    <cfRule type="expression" dxfId="922" priority="263">
      <formula>$A173=2</formula>
    </cfRule>
  </conditionalFormatting>
  <conditionalFormatting sqref="C173:C174">
    <cfRule type="expression" dxfId="921" priority="262">
      <formula>$A173=3</formula>
    </cfRule>
  </conditionalFormatting>
  <conditionalFormatting sqref="N131:N134">
    <cfRule type="expression" dxfId="920" priority="259">
      <formula>$A131=3</formula>
    </cfRule>
    <cfRule type="expression" dxfId="919" priority="260">
      <formula>$A131=2</formula>
    </cfRule>
    <cfRule type="expression" dxfId="918" priority="261">
      <formula>$A131=1</formula>
    </cfRule>
  </conditionalFormatting>
  <conditionalFormatting sqref="M131:M132">
    <cfRule type="expression" dxfId="917" priority="256">
      <formula>$A131=3</formula>
    </cfRule>
    <cfRule type="expression" dxfId="916" priority="257">
      <formula>$A131=2</formula>
    </cfRule>
    <cfRule type="expression" dxfId="915" priority="258">
      <formula>$A131=1</formula>
    </cfRule>
  </conditionalFormatting>
  <conditionalFormatting sqref="C169:F170">
    <cfRule type="expression" dxfId="914" priority="255">
      <formula>$A169=1</formula>
    </cfRule>
  </conditionalFormatting>
  <conditionalFormatting sqref="C169:F170">
    <cfRule type="expression" dxfId="913" priority="254">
      <formula>$A169=2</formula>
    </cfRule>
  </conditionalFormatting>
  <conditionalFormatting sqref="C169:F170">
    <cfRule type="expression" dxfId="912" priority="253">
      <formula>$A169=3</formula>
    </cfRule>
  </conditionalFormatting>
  <conditionalFormatting sqref="C169:F170">
    <cfRule type="expression" dxfId="911" priority="252">
      <formula>$A169=1</formula>
    </cfRule>
  </conditionalFormatting>
  <conditionalFormatting sqref="C169:F170">
    <cfRule type="expression" dxfId="910" priority="251">
      <formula>$A169=2</formula>
    </cfRule>
  </conditionalFormatting>
  <conditionalFormatting sqref="C169:F170">
    <cfRule type="expression" dxfId="909" priority="250">
      <formula>$A169=3</formula>
    </cfRule>
  </conditionalFormatting>
  <conditionalFormatting sqref="C5:M6">
    <cfRule type="expression" dxfId="908" priority="249">
      <formula>$A5=1</formula>
    </cfRule>
  </conditionalFormatting>
  <conditionalFormatting sqref="C5:M6">
    <cfRule type="expression" dxfId="907" priority="248">
      <formula>$A5=2</formula>
    </cfRule>
  </conditionalFormatting>
  <conditionalFormatting sqref="C5:M6">
    <cfRule type="expression" dxfId="906" priority="247">
      <formula>$A5=3</formula>
    </cfRule>
  </conditionalFormatting>
  <conditionalFormatting sqref="C9:M10">
    <cfRule type="expression" dxfId="905" priority="246">
      <formula>$A9=1</formula>
    </cfRule>
  </conditionalFormatting>
  <conditionalFormatting sqref="C9:M10">
    <cfRule type="expression" dxfId="904" priority="245">
      <formula>$A9=2</formula>
    </cfRule>
  </conditionalFormatting>
  <conditionalFormatting sqref="C9:M10">
    <cfRule type="expression" dxfId="903" priority="244">
      <formula>$A9=3</formula>
    </cfRule>
  </conditionalFormatting>
  <conditionalFormatting sqref="C13:M14">
    <cfRule type="expression" dxfId="902" priority="243">
      <formula>$A13=1</formula>
    </cfRule>
  </conditionalFormatting>
  <conditionalFormatting sqref="C13:M14">
    <cfRule type="expression" dxfId="901" priority="242">
      <formula>$A13=2</formula>
    </cfRule>
  </conditionalFormatting>
  <conditionalFormatting sqref="C13:M14">
    <cfRule type="expression" dxfId="900" priority="241">
      <formula>$A13=3</formula>
    </cfRule>
  </conditionalFormatting>
  <conditionalFormatting sqref="C17:M18">
    <cfRule type="expression" dxfId="899" priority="240">
      <formula>$A17=1</formula>
    </cfRule>
  </conditionalFormatting>
  <conditionalFormatting sqref="C17:M18">
    <cfRule type="expression" dxfId="898" priority="239">
      <formula>$A17=2</formula>
    </cfRule>
  </conditionalFormatting>
  <conditionalFormatting sqref="C17:M18">
    <cfRule type="expression" dxfId="897" priority="238">
      <formula>$A17=3</formula>
    </cfRule>
  </conditionalFormatting>
  <conditionalFormatting sqref="C21:M22">
    <cfRule type="expression" dxfId="896" priority="237">
      <formula>$A21=1</formula>
    </cfRule>
  </conditionalFormatting>
  <conditionalFormatting sqref="C21:M22">
    <cfRule type="expression" dxfId="895" priority="236">
      <formula>$A21=2</formula>
    </cfRule>
  </conditionalFormatting>
  <conditionalFormatting sqref="C21:M22">
    <cfRule type="expression" dxfId="894" priority="235">
      <formula>$A21=3</formula>
    </cfRule>
  </conditionalFormatting>
  <conditionalFormatting sqref="C25:L26">
    <cfRule type="expression" dxfId="893" priority="234">
      <formula>$A25=1</formula>
    </cfRule>
  </conditionalFormatting>
  <conditionalFormatting sqref="C25:L26">
    <cfRule type="expression" dxfId="892" priority="233">
      <formula>$A25=2</formula>
    </cfRule>
  </conditionalFormatting>
  <conditionalFormatting sqref="C25:L26">
    <cfRule type="expression" dxfId="891" priority="232">
      <formula>$A25=3</formula>
    </cfRule>
  </conditionalFormatting>
  <conditionalFormatting sqref="C25:M26">
    <cfRule type="expression" dxfId="890" priority="231">
      <formula>$A25=1</formula>
    </cfRule>
  </conditionalFormatting>
  <conditionalFormatting sqref="C25:M26">
    <cfRule type="expression" dxfId="889" priority="230">
      <formula>$A25=2</formula>
    </cfRule>
  </conditionalFormatting>
  <conditionalFormatting sqref="C25:M26">
    <cfRule type="expression" dxfId="888" priority="229">
      <formula>$A25=3</formula>
    </cfRule>
  </conditionalFormatting>
  <conditionalFormatting sqref="C29:M30">
    <cfRule type="expression" dxfId="887" priority="228">
      <formula>$A29=1</formula>
    </cfRule>
  </conditionalFormatting>
  <conditionalFormatting sqref="C29:M30">
    <cfRule type="expression" dxfId="886" priority="227">
      <formula>$A29=2</formula>
    </cfRule>
  </conditionalFormatting>
  <conditionalFormatting sqref="C29:M30">
    <cfRule type="expression" dxfId="885" priority="226">
      <formula>$A29=3</formula>
    </cfRule>
  </conditionalFormatting>
  <conditionalFormatting sqref="C33:M34">
    <cfRule type="expression" dxfId="884" priority="225">
      <formula>$A33=1</formula>
    </cfRule>
  </conditionalFormatting>
  <conditionalFormatting sqref="C33:M34">
    <cfRule type="expression" dxfId="883" priority="224">
      <formula>$A33=2</formula>
    </cfRule>
  </conditionalFormatting>
  <conditionalFormatting sqref="C33:M34">
    <cfRule type="expression" dxfId="882" priority="223">
      <formula>$A33=3</formula>
    </cfRule>
  </conditionalFormatting>
  <conditionalFormatting sqref="C37:M38">
    <cfRule type="expression" dxfId="881" priority="222">
      <formula>$A37=1</formula>
    </cfRule>
  </conditionalFormatting>
  <conditionalFormatting sqref="C37:M38">
    <cfRule type="expression" dxfId="880" priority="221">
      <formula>$A37=2</formula>
    </cfRule>
  </conditionalFormatting>
  <conditionalFormatting sqref="C37:M38">
    <cfRule type="expression" dxfId="879" priority="220">
      <formula>$A37=3</formula>
    </cfRule>
  </conditionalFormatting>
  <conditionalFormatting sqref="C41:M42">
    <cfRule type="expression" dxfId="878" priority="219">
      <formula>$A41=1</formula>
    </cfRule>
  </conditionalFormatting>
  <conditionalFormatting sqref="C41:M42">
    <cfRule type="expression" dxfId="877" priority="218">
      <formula>$A41=2</formula>
    </cfRule>
  </conditionalFormatting>
  <conditionalFormatting sqref="C41:M42">
    <cfRule type="expression" dxfId="876" priority="217">
      <formula>$A41=3</formula>
    </cfRule>
  </conditionalFormatting>
  <conditionalFormatting sqref="C45:M46">
    <cfRule type="expression" dxfId="875" priority="216">
      <formula>$A45=1</formula>
    </cfRule>
  </conditionalFormatting>
  <conditionalFormatting sqref="C45:M46">
    <cfRule type="expression" dxfId="874" priority="215">
      <formula>$A45=2</formula>
    </cfRule>
  </conditionalFormatting>
  <conditionalFormatting sqref="C45:M46">
    <cfRule type="expression" dxfId="873" priority="214">
      <formula>$A45=3</formula>
    </cfRule>
  </conditionalFormatting>
  <conditionalFormatting sqref="C49:M50">
    <cfRule type="expression" dxfId="872" priority="213">
      <formula>$A49=1</formula>
    </cfRule>
  </conditionalFormatting>
  <conditionalFormatting sqref="C49:M50">
    <cfRule type="expression" dxfId="871" priority="212">
      <formula>$A49=2</formula>
    </cfRule>
  </conditionalFormatting>
  <conditionalFormatting sqref="C49:M50">
    <cfRule type="expression" dxfId="870" priority="211">
      <formula>$A49=3</formula>
    </cfRule>
  </conditionalFormatting>
  <conditionalFormatting sqref="C53:M54">
    <cfRule type="expression" dxfId="869" priority="210">
      <formula>$A53=1</formula>
    </cfRule>
  </conditionalFormatting>
  <conditionalFormatting sqref="C53:M54">
    <cfRule type="expression" dxfId="868" priority="209">
      <formula>$A53=2</formula>
    </cfRule>
  </conditionalFormatting>
  <conditionalFormatting sqref="C53:M54">
    <cfRule type="expression" dxfId="867" priority="208">
      <formula>$A53=3</formula>
    </cfRule>
  </conditionalFormatting>
  <conditionalFormatting sqref="C57:M58">
    <cfRule type="expression" dxfId="866" priority="207">
      <formula>$A57=1</formula>
    </cfRule>
  </conditionalFormatting>
  <conditionalFormatting sqref="C57:M58">
    <cfRule type="expression" dxfId="865" priority="206">
      <formula>$A57=2</formula>
    </cfRule>
  </conditionalFormatting>
  <conditionalFormatting sqref="C57:M58">
    <cfRule type="expression" dxfId="864" priority="205">
      <formula>$A57=3</formula>
    </cfRule>
  </conditionalFormatting>
  <conditionalFormatting sqref="C61:M62">
    <cfRule type="expression" dxfId="863" priority="204">
      <formula>$A61=1</formula>
    </cfRule>
  </conditionalFormatting>
  <conditionalFormatting sqref="C61:M62">
    <cfRule type="expression" dxfId="862" priority="203">
      <formula>$A61=2</formula>
    </cfRule>
  </conditionalFormatting>
  <conditionalFormatting sqref="C61:M62">
    <cfRule type="expression" dxfId="861" priority="202">
      <formula>$A61=3</formula>
    </cfRule>
  </conditionalFormatting>
  <conditionalFormatting sqref="C65:M66">
    <cfRule type="expression" dxfId="860" priority="201">
      <formula>$A65=1</formula>
    </cfRule>
  </conditionalFormatting>
  <conditionalFormatting sqref="C65:M66">
    <cfRule type="expression" dxfId="859" priority="200">
      <formula>$A65=2</formula>
    </cfRule>
  </conditionalFormatting>
  <conditionalFormatting sqref="C65:M66">
    <cfRule type="expression" dxfId="858" priority="199">
      <formula>$A65=3</formula>
    </cfRule>
  </conditionalFormatting>
  <conditionalFormatting sqref="C69:M70">
    <cfRule type="expression" dxfId="857" priority="198">
      <formula>$A69=1</formula>
    </cfRule>
  </conditionalFormatting>
  <conditionalFormatting sqref="C69:M70">
    <cfRule type="expression" dxfId="856" priority="197">
      <formula>$A69=2</formula>
    </cfRule>
  </conditionalFormatting>
  <conditionalFormatting sqref="C69:M70">
    <cfRule type="expression" dxfId="855" priority="196">
      <formula>$A69=3</formula>
    </cfRule>
  </conditionalFormatting>
  <conditionalFormatting sqref="C73:M74">
    <cfRule type="expression" dxfId="854" priority="195">
      <formula>$A73=1</formula>
    </cfRule>
  </conditionalFormatting>
  <conditionalFormatting sqref="C73:M74">
    <cfRule type="expression" dxfId="853" priority="194">
      <formula>$A73=2</formula>
    </cfRule>
  </conditionalFormatting>
  <conditionalFormatting sqref="C73:M74">
    <cfRule type="expression" dxfId="852" priority="193">
      <formula>$A73=3</formula>
    </cfRule>
  </conditionalFormatting>
  <conditionalFormatting sqref="C77:M78">
    <cfRule type="expression" dxfId="851" priority="192">
      <formula>$A77=1</formula>
    </cfRule>
  </conditionalFormatting>
  <conditionalFormatting sqref="C77:M78">
    <cfRule type="expression" dxfId="850" priority="191">
      <formula>$A77=2</formula>
    </cfRule>
  </conditionalFormatting>
  <conditionalFormatting sqref="C77:M78">
    <cfRule type="expression" dxfId="849" priority="190">
      <formula>$A77=3</formula>
    </cfRule>
  </conditionalFormatting>
  <conditionalFormatting sqref="C81:M82">
    <cfRule type="expression" dxfId="848" priority="189">
      <formula>$A81=1</formula>
    </cfRule>
  </conditionalFormatting>
  <conditionalFormatting sqref="C81:M82">
    <cfRule type="expression" dxfId="847" priority="188">
      <formula>$A81=2</formula>
    </cfRule>
  </conditionalFormatting>
  <conditionalFormatting sqref="C81:M82">
    <cfRule type="expression" dxfId="846" priority="187">
      <formula>$A81=3</formula>
    </cfRule>
  </conditionalFormatting>
  <conditionalFormatting sqref="C85:M86">
    <cfRule type="expression" dxfId="845" priority="186">
      <formula>$A85=1</formula>
    </cfRule>
  </conditionalFormatting>
  <conditionalFormatting sqref="C85:M86">
    <cfRule type="expression" dxfId="844" priority="185">
      <formula>$A85=2</formula>
    </cfRule>
  </conditionalFormatting>
  <conditionalFormatting sqref="C85:M86">
    <cfRule type="expression" dxfId="843" priority="184">
      <formula>$A85=3</formula>
    </cfRule>
  </conditionalFormatting>
  <conditionalFormatting sqref="C89:M90">
    <cfRule type="expression" dxfId="842" priority="183">
      <formula>$A89=1</formula>
    </cfRule>
  </conditionalFormatting>
  <conditionalFormatting sqref="C89:M90">
    <cfRule type="expression" dxfId="841" priority="182">
      <formula>$A89=2</formula>
    </cfRule>
  </conditionalFormatting>
  <conditionalFormatting sqref="C89:M90">
    <cfRule type="expression" dxfId="840" priority="181">
      <formula>$A89=3</formula>
    </cfRule>
  </conditionalFormatting>
  <conditionalFormatting sqref="C93:M94">
    <cfRule type="expression" dxfId="839" priority="180">
      <formula>$A93=1</formula>
    </cfRule>
  </conditionalFormatting>
  <conditionalFormatting sqref="C93:M94">
    <cfRule type="expression" dxfId="838" priority="179">
      <formula>$A93=2</formula>
    </cfRule>
  </conditionalFormatting>
  <conditionalFormatting sqref="C93:M94">
    <cfRule type="expression" dxfId="837" priority="178">
      <formula>$A93=3</formula>
    </cfRule>
  </conditionalFormatting>
  <conditionalFormatting sqref="C97:L98">
    <cfRule type="expression" dxfId="836" priority="177">
      <formula>$A97=1</formula>
    </cfRule>
  </conditionalFormatting>
  <conditionalFormatting sqref="C97:L98">
    <cfRule type="expression" dxfId="835" priority="176">
      <formula>$A97=2</formula>
    </cfRule>
  </conditionalFormatting>
  <conditionalFormatting sqref="C97:L98">
    <cfRule type="expression" dxfId="834" priority="175">
      <formula>$A97=3</formula>
    </cfRule>
  </conditionalFormatting>
  <conditionalFormatting sqref="C97:M98">
    <cfRule type="expression" dxfId="833" priority="174">
      <formula>$A97=1</formula>
    </cfRule>
  </conditionalFormatting>
  <conditionalFormatting sqref="C97:M98">
    <cfRule type="expression" dxfId="832" priority="173">
      <formula>$A97=2</formula>
    </cfRule>
  </conditionalFormatting>
  <conditionalFormatting sqref="C97:M98">
    <cfRule type="expression" dxfId="831" priority="172">
      <formula>$A97=3</formula>
    </cfRule>
  </conditionalFormatting>
  <conditionalFormatting sqref="C101:M102">
    <cfRule type="expression" dxfId="830" priority="171">
      <formula>$A101=1</formula>
    </cfRule>
  </conditionalFormatting>
  <conditionalFormatting sqref="C101:M102">
    <cfRule type="expression" dxfId="829" priority="170">
      <formula>$A101=2</formula>
    </cfRule>
  </conditionalFormatting>
  <conditionalFormatting sqref="C101:M102">
    <cfRule type="expression" dxfId="828" priority="169">
      <formula>$A101=3</formula>
    </cfRule>
  </conditionalFormatting>
  <conditionalFormatting sqref="C105:M106">
    <cfRule type="expression" dxfId="827" priority="168">
      <formula>$A105=1</formula>
    </cfRule>
  </conditionalFormatting>
  <conditionalFormatting sqref="C105:M106">
    <cfRule type="expression" dxfId="826" priority="167">
      <formula>$A105=2</formula>
    </cfRule>
  </conditionalFormatting>
  <conditionalFormatting sqref="C105:M106">
    <cfRule type="expression" dxfId="825" priority="166">
      <formula>$A105=3</formula>
    </cfRule>
  </conditionalFormatting>
  <conditionalFormatting sqref="C109:M110">
    <cfRule type="expression" dxfId="824" priority="165">
      <formula>$A109=1</formula>
    </cfRule>
  </conditionalFormatting>
  <conditionalFormatting sqref="C109:M110">
    <cfRule type="expression" dxfId="823" priority="164">
      <formula>$A109=2</formula>
    </cfRule>
  </conditionalFormatting>
  <conditionalFormatting sqref="C109:M110">
    <cfRule type="expression" dxfId="822" priority="163">
      <formula>$A109=3</formula>
    </cfRule>
  </conditionalFormatting>
  <conditionalFormatting sqref="K109:M110">
    <cfRule type="expression" dxfId="821" priority="162">
      <formula>$A109=1</formula>
    </cfRule>
  </conditionalFormatting>
  <conditionalFormatting sqref="K109:M110">
    <cfRule type="expression" dxfId="820" priority="161">
      <formula>$A109=2</formula>
    </cfRule>
  </conditionalFormatting>
  <conditionalFormatting sqref="K109:M110">
    <cfRule type="expression" dxfId="819" priority="160">
      <formula>$A109=3</formula>
    </cfRule>
  </conditionalFormatting>
  <conditionalFormatting sqref="L109:M110">
    <cfRule type="expression" dxfId="818" priority="159">
      <formula>$A109=1</formula>
    </cfRule>
  </conditionalFormatting>
  <conditionalFormatting sqref="L109:M110">
    <cfRule type="expression" dxfId="817" priority="158">
      <formula>$A109=2</formula>
    </cfRule>
  </conditionalFormatting>
  <conditionalFormatting sqref="L109:M110">
    <cfRule type="expression" dxfId="816" priority="157">
      <formula>$A109=3</formula>
    </cfRule>
  </conditionalFormatting>
  <conditionalFormatting sqref="C113:M114">
    <cfRule type="expression" dxfId="815" priority="156">
      <formula>$A113=1</formula>
    </cfRule>
  </conditionalFormatting>
  <conditionalFormatting sqref="C113:M114">
    <cfRule type="expression" dxfId="814" priority="155">
      <formula>$A113=2</formula>
    </cfRule>
  </conditionalFormatting>
  <conditionalFormatting sqref="C113:M114">
    <cfRule type="expression" dxfId="813" priority="154">
      <formula>$A113=3</formula>
    </cfRule>
  </conditionalFormatting>
  <conditionalFormatting sqref="K113:M114">
    <cfRule type="expression" dxfId="812" priority="153">
      <formula>$A113=1</formula>
    </cfRule>
  </conditionalFormatting>
  <conditionalFormatting sqref="K113:M114">
    <cfRule type="expression" dxfId="811" priority="152">
      <formula>$A113=2</formula>
    </cfRule>
  </conditionalFormatting>
  <conditionalFormatting sqref="K113:M114">
    <cfRule type="expression" dxfId="810" priority="151">
      <formula>$A113=3</formula>
    </cfRule>
  </conditionalFormatting>
  <conditionalFormatting sqref="L113:M114">
    <cfRule type="expression" dxfId="809" priority="150">
      <formula>$A113=1</formula>
    </cfRule>
  </conditionalFormatting>
  <conditionalFormatting sqref="L113:M114">
    <cfRule type="expression" dxfId="808" priority="149">
      <formula>$A113=2</formula>
    </cfRule>
  </conditionalFormatting>
  <conditionalFormatting sqref="L113:M114">
    <cfRule type="expression" dxfId="807" priority="148">
      <formula>$A113=3</formula>
    </cfRule>
  </conditionalFormatting>
  <conditionalFormatting sqref="L113:M114">
    <cfRule type="expression" dxfId="806" priority="147">
      <formula>$A113=1</formula>
    </cfRule>
  </conditionalFormatting>
  <conditionalFormatting sqref="L113:M114">
    <cfRule type="expression" dxfId="805" priority="146">
      <formula>$A113=2</formula>
    </cfRule>
  </conditionalFormatting>
  <conditionalFormatting sqref="L113:M114">
    <cfRule type="expression" dxfId="804" priority="145">
      <formula>$A113=3</formula>
    </cfRule>
  </conditionalFormatting>
  <conditionalFormatting sqref="C117:M118">
    <cfRule type="expression" dxfId="803" priority="144">
      <formula>$A117=1</formula>
    </cfRule>
  </conditionalFormatting>
  <conditionalFormatting sqref="C117:M118">
    <cfRule type="expression" dxfId="802" priority="143">
      <formula>$A117=2</formula>
    </cfRule>
  </conditionalFormatting>
  <conditionalFormatting sqref="C117:M118">
    <cfRule type="expression" dxfId="801" priority="142">
      <formula>$A117=3</formula>
    </cfRule>
  </conditionalFormatting>
  <conditionalFormatting sqref="K117:M118">
    <cfRule type="expression" dxfId="800" priority="141">
      <formula>$A117=1</formula>
    </cfRule>
  </conditionalFormatting>
  <conditionalFormatting sqref="K117:M118">
    <cfRule type="expression" dxfId="799" priority="140">
      <formula>$A117=2</formula>
    </cfRule>
  </conditionalFormatting>
  <conditionalFormatting sqref="K117:M118">
    <cfRule type="expression" dxfId="798" priority="139">
      <formula>$A117=3</formula>
    </cfRule>
  </conditionalFormatting>
  <conditionalFormatting sqref="L117:M118">
    <cfRule type="expression" dxfId="797" priority="138">
      <formula>$A117=1</formula>
    </cfRule>
  </conditionalFormatting>
  <conditionalFormatting sqref="L117:M118">
    <cfRule type="expression" dxfId="796" priority="137">
      <formula>$A117=2</formula>
    </cfRule>
  </conditionalFormatting>
  <conditionalFormatting sqref="L117:M118">
    <cfRule type="expression" dxfId="795" priority="136">
      <formula>$A117=3</formula>
    </cfRule>
  </conditionalFormatting>
  <conditionalFormatting sqref="C121:M122">
    <cfRule type="expression" dxfId="794" priority="135">
      <formula>$A121=1</formula>
    </cfRule>
  </conditionalFormatting>
  <conditionalFormatting sqref="C121:M122">
    <cfRule type="expression" dxfId="793" priority="134">
      <formula>$A121=2</formula>
    </cfRule>
  </conditionalFormatting>
  <conditionalFormatting sqref="C121:M122">
    <cfRule type="expression" dxfId="792" priority="133">
      <formula>$A121=3</formula>
    </cfRule>
  </conditionalFormatting>
  <conditionalFormatting sqref="C125:M126">
    <cfRule type="expression" dxfId="791" priority="132">
      <formula>$A125=1</formula>
    </cfRule>
  </conditionalFormatting>
  <conditionalFormatting sqref="C125:M126">
    <cfRule type="expression" dxfId="790" priority="131">
      <formula>$A125=2</formula>
    </cfRule>
  </conditionalFormatting>
  <conditionalFormatting sqref="C125:M126">
    <cfRule type="expression" dxfId="789" priority="130">
      <formula>$A125=3</formula>
    </cfRule>
  </conditionalFormatting>
  <conditionalFormatting sqref="C133:M134">
    <cfRule type="expression" dxfId="788" priority="129">
      <formula>$A133=1</formula>
    </cfRule>
  </conditionalFormatting>
  <conditionalFormatting sqref="C133:M134">
    <cfRule type="expression" dxfId="787" priority="128">
      <formula>$A133=2</formula>
    </cfRule>
  </conditionalFormatting>
  <conditionalFormatting sqref="C133:M134">
    <cfRule type="expression" dxfId="786" priority="127">
      <formula>$A133=3</formula>
    </cfRule>
  </conditionalFormatting>
  <conditionalFormatting sqref="C137:M138">
    <cfRule type="expression" dxfId="785" priority="126">
      <formula>$A137=1</formula>
    </cfRule>
  </conditionalFormatting>
  <conditionalFormatting sqref="C137:M138">
    <cfRule type="expression" dxfId="784" priority="125">
      <formula>$A137=2</formula>
    </cfRule>
  </conditionalFormatting>
  <conditionalFormatting sqref="C137:M138">
    <cfRule type="expression" dxfId="783" priority="124">
      <formula>$A137=3</formula>
    </cfRule>
  </conditionalFormatting>
  <conditionalFormatting sqref="C141:M142">
    <cfRule type="expression" dxfId="782" priority="123">
      <formula>$A141=1</formula>
    </cfRule>
  </conditionalFormatting>
  <conditionalFormatting sqref="C141:M142">
    <cfRule type="expression" dxfId="781" priority="122">
      <formula>$A141=2</formula>
    </cfRule>
  </conditionalFormatting>
  <conditionalFormatting sqref="C141:M142">
    <cfRule type="expression" dxfId="780" priority="121">
      <formula>$A141=3</formula>
    </cfRule>
  </conditionalFormatting>
  <conditionalFormatting sqref="C145:M146">
    <cfRule type="expression" dxfId="779" priority="120">
      <formula>$A145=1</formula>
    </cfRule>
  </conditionalFormatting>
  <conditionalFormatting sqref="C145:M146">
    <cfRule type="expression" dxfId="778" priority="119">
      <formula>$A145=2</formula>
    </cfRule>
  </conditionalFormatting>
  <conditionalFormatting sqref="C145:M146">
    <cfRule type="expression" dxfId="777" priority="118">
      <formula>$A145=3</formula>
    </cfRule>
  </conditionalFormatting>
  <conditionalFormatting sqref="C149:M150">
    <cfRule type="expression" dxfId="776" priority="117">
      <formula>$A149=1</formula>
    </cfRule>
  </conditionalFormatting>
  <conditionalFormatting sqref="C149:M150">
    <cfRule type="expression" dxfId="775" priority="116">
      <formula>$A149=2</formula>
    </cfRule>
  </conditionalFormatting>
  <conditionalFormatting sqref="C149:M150">
    <cfRule type="expression" dxfId="774" priority="115">
      <formula>$A149=3</formula>
    </cfRule>
  </conditionalFormatting>
  <conditionalFormatting sqref="C153:M154">
    <cfRule type="expression" dxfId="773" priority="114">
      <formula>$A153=1</formula>
    </cfRule>
  </conditionalFormatting>
  <conditionalFormatting sqref="C153:M154">
    <cfRule type="expression" dxfId="772" priority="113">
      <formula>$A153=2</formula>
    </cfRule>
  </conditionalFormatting>
  <conditionalFormatting sqref="C153:M154">
    <cfRule type="expression" dxfId="771" priority="112">
      <formula>$A153=3</formula>
    </cfRule>
  </conditionalFormatting>
  <conditionalFormatting sqref="C157:M158">
    <cfRule type="expression" dxfId="770" priority="111">
      <formula>$A157=1</formula>
    </cfRule>
  </conditionalFormatting>
  <conditionalFormatting sqref="C157:M158">
    <cfRule type="expression" dxfId="769" priority="110">
      <formula>$A157=2</formula>
    </cfRule>
  </conditionalFormatting>
  <conditionalFormatting sqref="C157:M158">
    <cfRule type="expression" dxfId="768" priority="109">
      <formula>$A157=3</formula>
    </cfRule>
  </conditionalFormatting>
  <conditionalFormatting sqref="C161:M162">
    <cfRule type="expression" dxfId="767" priority="108">
      <formula>$A161=1</formula>
    </cfRule>
  </conditionalFormatting>
  <conditionalFormatting sqref="C161:M162">
    <cfRule type="expression" dxfId="766" priority="107">
      <formula>$A161=2</formula>
    </cfRule>
  </conditionalFormatting>
  <conditionalFormatting sqref="C161:M162">
    <cfRule type="expression" dxfId="765" priority="106">
      <formula>$A161=3</formula>
    </cfRule>
  </conditionalFormatting>
  <conditionalFormatting sqref="C165:M166">
    <cfRule type="expression" dxfId="764" priority="105">
      <formula>$A165=1</formula>
    </cfRule>
  </conditionalFormatting>
  <conditionalFormatting sqref="C165:M166">
    <cfRule type="expression" dxfId="763" priority="104">
      <formula>$A165=2</formula>
    </cfRule>
  </conditionalFormatting>
  <conditionalFormatting sqref="C165:M166">
    <cfRule type="expression" dxfId="762" priority="103">
      <formula>$A165=3</formula>
    </cfRule>
  </conditionalFormatting>
  <conditionalFormatting sqref="C169:M170">
    <cfRule type="expression" dxfId="761" priority="102">
      <formula>$A169=1</formula>
    </cfRule>
  </conditionalFormatting>
  <conditionalFormatting sqref="C169:M170">
    <cfRule type="expression" dxfId="760" priority="101">
      <formula>$A169=2</formula>
    </cfRule>
  </conditionalFormatting>
  <conditionalFormatting sqref="C169:M170">
    <cfRule type="expression" dxfId="759" priority="100">
      <formula>$A169=3</formula>
    </cfRule>
  </conditionalFormatting>
  <conditionalFormatting sqref="C173:M174">
    <cfRule type="expression" dxfId="758" priority="99">
      <formula>$A173=1</formula>
    </cfRule>
  </conditionalFormatting>
  <conditionalFormatting sqref="C173:M174">
    <cfRule type="expression" dxfId="757" priority="98">
      <formula>$A173=2</formula>
    </cfRule>
  </conditionalFormatting>
  <conditionalFormatting sqref="C173:M174">
    <cfRule type="expression" dxfId="756" priority="97">
      <formula>$A173=3</formula>
    </cfRule>
  </conditionalFormatting>
  <conditionalFormatting sqref="C177:M178">
    <cfRule type="expression" dxfId="755" priority="96">
      <formula>$A177=1</formula>
    </cfRule>
  </conditionalFormatting>
  <conditionalFormatting sqref="C177:M178">
    <cfRule type="expression" dxfId="754" priority="95">
      <formula>$A177=2</formula>
    </cfRule>
  </conditionalFormatting>
  <conditionalFormatting sqref="C177:M178">
    <cfRule type="expression" dxfId="753" priority="94">
      <formula>$A177=3</formula>
    </cfRule>
  </conditionalFormatting>
  <conditionalFormatting sqref="GC192">
    <cfRule type="expression" dxfId="752" priority="91">
      <formula>#REF!=3</formula>
    </cfRule>
    <cfRule type="expression" dxfId="751" priority="92">
      <formula>#REF!=2</formula>
    </cfRule>
    <cfRule type="expression" dxfId="750" priority="93">
      <formula>#REF!=1</formula>
    </cfRule>
  </conditionalFormatting>
  <conditionalFormatting sqref="GC208">
    <cfRule type="expression" dxfId="749" priority="88">
      <formula>#REF!=3</formula>
    </cfRule>
    <cfRule type="expression" dxfId="748" priority="89">
      <formula>#REF!=2</formula>
    </cfRule>
    <cfRule type="expression" dxfId="747" priority="90">
      <formula>#REF!=1</formula>
    </cfRule>
  </conditionalFormatting>
  <conditionalFormatting sqref="GC206">
    <cfRule type="expression" dxfId="746" priority="85">
      <formula>#REF!=3</formula>
    </cfRule>
    <cfRule type="expression" dxfId="745" priority="86">
      <formula>#REF!=2</formula>
    </cfRule>
    <cfRule type="expression" dxfId="744" priority="87">
      <formula>#REF!=1</formula>
    </cfRule>
  </conditionalFormatting>
  <conditionalFormatting sqref="GC210">
    <cfRule type="expression" dxfId="743" priority="82">
      <formula>#REF!=3</formula>
    </cfRule>
    <cfRule type="expression" dxfId="742" priority="83">
      <formula>#REF!=2</formula>
    </cfRule>
    <cfRule type="expression" dxfId="741" priority="84">
      <formula>#REF!=1</formula>
    </cfRule>
  </conditionalFormatting>
  <conditionalFormatting sqref="GC222">
    <cfRule type="expression" dxfId="740" priority="79">
      <formula>#REF!=3</formula>
    </cfRule>
    <cfRule type="expression" dxfId="739" priority="80">
      <formula>#REF!=2</formula>
    </cfRule>
    <cfRule type="expression" dxfId="738" priority="81">
      <formula>#REF!=1</formula>
    </cfRule>
  </conditionalFormatting>
  <conditionalFormatting sqref="GC219">
    <cfRule type="expression" dxfId="737" priority="76">
      <formula>#REF!=3</formula>
    </cfRule>
    <cfRule type="expression" dxfId="736" priority="77">
      <formula>#REF!=2</formula>
    </cfRule>
    <cfRule type="expression" dxfId="735" priority="78">
      <formula>#REF!=1</formula>
    </cfRule>
  </conditionalFormatting>
  <conditionalFormatting sqref="GC237">
    <cfRule type="expression" dxfId="734" priority="73">
      <formula>#REF!=3</formula>
    </cfRule>
    <cfRule type="expression" dxfId="733" priority="74">
      <formula>#REF!=2</formula>
    </cfRule>
    <cfRule type="expression" dxfId="732" priority="75">
      <formula>#REF!=1</formula>
    </cfRule>
  </conditionalFormatting>
  <conditionalFormatting sqref="GC383">
    <cfRule type="expression" dxfId="731" priority="70">
      <formula>#REF!=3</formula>
    </cfRule>
    <cfRule type="expression" dxfId="730" priority="71">
      <formula>#REF!=2</formula>
    </cfRule>
    <cfRule type="expression" dxfId="729" priority="72">
      <formula>#REF!=1</formula>
    </cfRule>
  </conditionalFormatting>
  <conditionalFormatting sqref="GC403">
    <cfRule type="expression" dxfId="728" priority="67">
      <formula>#REF!=3</formula>
    </cfRule>
    <cfRule type="expression" dxfId="727" priority="68">
      <formula>#REF!=2</formula>
    </cfRule>
    <cfRule type="expression" dxfId="726" priority="69">
      <formula>#REF!=1</formula>
    </cfRule>
  </conditionalFormatting>
  <conditionalFormatting sqref="GC370">
    <cfRule type="expression" dxfId="725" priority="64">
      <formula>#REF!=3</formula>
    </cfRule>
    <cfRule type="expression" dxfId="724" priority="65">
      <formula>#REF!=2</formula>
    </cfRule>
    <cfRule type="expression" dxfId="723" priority="66">
      <formula>#REF!=1</formula>
    </cfRule>
  </conditionalFormatting>
  <conditionalFormatting sqref="GC386">
    <cfRule type="expression" dxfId="722" priority="61">
      <formula>#REF!=3</formula>
    </cfRule>
    <cfRule type="expression" dxfId="721" priority="62">
      <formula>#REF!=2</formula>
    </cfRule>
    <cfRule type="expression" dxfId="720" priority="63">
      <formula>#REF!=1</formula>
    </cfRule>
  </conditionalFormatting>
  <conditionalFormatting sqref="GC367">
    <cfRule type="expression" dxfId="719" priority="58">
      <formula>#REF!=3</formula>
    </cfRule>
    <cfRule type="expression" dxfId="718" priority="59">
      <formula>#REF!=2</formula>
    </cfRule>
    <cfRule type="expression" dxfId="717" priority="60">
      <formula>#REF!=1</formula>
    </cfRule>
  </conditionalFormatting>
  <conditionalFormatting sqref="GC240">
    <cfRule type="expression" dxfId="716" priority="55">
      <formula>#REF!=3</formula>
    </cfRule>
    <cfRule type="expression" dxfId="715" priority="56">
      <formula>#REF!=2</formula>
    </cfRule>
    <cfRule type="expression" dxfId="714" priority="57">
      <formula>#REF!=1</formula>
    </cfRule>
  </conditionalFormatting>
  <conditionalFormatting sqref="GC343">
    <cfRule type="expression" dxfId="713" priority="52">
      <formula>#REF!=3</formula>
    </cfRule>
    <cfRule type="expression" dxfId="712" priority="53">
      <formula>#REF!=2</formula>
    </cfRule>
    <cfRule type="expression" dxfId="711" priority="54">
      <formula>#REF!=1</formula>
    </cfRule>
  </conditionalFormatting>
  <conditionalFormatting sqref="GC346">
    <cfRule type="expression" dxfId="710" priority="49">
      <formula>#REF!=3</formula>
    </cfRule>
    <cfRule type="expression" dxfId="709" priority="50">
      <formula>#REF!=2</formula>
    </cfRule>
    <cfRule type="expression" dxfId="708" priority="51">
      <formula>#REF!=1</formula>
    </cfRule>
  </conditionalFormatting>
  <conditionalFormatting sqref="GC322">
    <cfRule type="expression" dxfId="707" priority="46">
      <formula>#REF!=3</formula>
    </cfRule>
    <cfRule type="expression" dxfId="706" priority="47">
      <formula>#REF!=2</formula>
    </cfRule>
    <cfRule type="expression" dxfId="705" priority="48">
      <formula>#REF!=1</formula>
    </cfRule>
  </conditionalFormatting>
  <conditionalFormatting sqref="GC325">
    <cfRule type="expression" dxfId="704" priority="43">
      <formula>#REF!=3</formula>
    </cfRule>
    <cfRule type="expression" dxfId="703" priority="44">
      <formula>#REF!=2</formula>
    </cfRule>
    <cfRule type="expression" dxfId="702" priority="45">
      <formula>#REF!=1</formula>
    </cfRule>
  </conditionalFormatting>
  <conditionalFormatting sqref="GC308">
    <cfRule type="expression" dxfId="701" priority="40">
      <formula>#REF!=3</formula>
    </cfRule>
    <cfRule type="expression" dxfId="700" priority="41">
      <formula>#REF!=2</formula>
    </cfRule>
    <cfRule type="expression" dxfId="699" priority="42">
      <formula>#REF!=1</formula>
    </cfRule>
  </conditionalFormatting>
  <conditionalFormatting sqref="GC305">
    <cfRule type="expression" dxfId="698" priority="37">
      <formula>#REF!=3</formula>
    </cfRule>
    <cfRule type="expression" dxfId="697" priority="38">
      <formula>#REF!=2</formula>
    </cfRule>
    <cfRule type="expression" dxfId="696" priority="39">
      <formula>#REF!=1</formula>
    </cfRule>
  </conditionalFormatting>
  <conditionalFormatting sqref="GC274">
    <cfRule type="expression" dxfId="695" priority="34">
      <formula>#REF!=3</formula>
    </cfRule>
    <cfRule type="expression" dxfId="694" priority="35">
      <formula>#REF!=2</formula>
    </cfRule>
    <cfRule type="expression" dxfId="693" priority="36">
      <formula>#REF!=1</formula>
    </cfRule>
  </conditionalFormatting>
  <conditionalFormatting sqref="GC271">
    <cfRule type="expression" dxfId="692" priority="31">
      <formula>#REF!=3</formula>
    </cfRule>
    <cfRule type="expression" dxfId="691" priority="32">
      <formula>#REF!=2</formula>
    </cfRule>
    <cfRule type="expression" dxfId="690" priority="33">
      <formula>#REF!=1</formula>
    </cfRule>
  </conditionalFormatting>
  <conditionalFormatting sqref="GC257">
    <cfRule type="expression" dxfId="689" priority="28">
      <formula>#REF!=3</formula>
    </cfRule>
    <cfRule type="expression" dxfId="688" priority="29">
      <formula>#REF!=2</formula>
    </cfRule>
    <cfRule type="expression" dxfId="687" priority="30">
      <formula>#REF!=1</formula>
    </cfRule>
  </conditionalFormatting>
  <conditionalFormatting sqref="GC260">
    <cfRule type="expression" dxfId="686" priority="25">
      <formula>#REF!=3</formula>
    </cfRule>
    <cfRule type="expression" dxfId="685" priority="26">
      <formula>#REF!=2</formula>
    </cfRule>
    <cfRule type="expression" dxfId="684" priority="27">
      <formula>#REF!=1</formula>
    </cfRule>
  </conditionalFormatting>
  <conditionalFormatting sqref="GC184">
    <cfRule type="expression" dxfId="683" priority="22">
      <formula>#REF!=3</formula>
    </cfRule>
    <cfRule type="expression" dxfId="682" priority="23">
      <formula>#REF!=2</formula>
    </cfRule>
    <cfRule type="expression" dxfId="681" priority="24">
      <formula>#REF!=1</formula>
    </cfRule>
  </conditionalFormatting>
  <conditionalFormatting sqref="GC176:GC178">
    <cfRule type="expression" dxfId="680" priority="19">
      <formula>#REF!=3</formula>
    </cfRule>
    <cfRule type="expression" dxfId="679" priority="20">
      <formula>#REF!=2</formula>
    </cfRule>
    <cfRule type="expression" dxfId="678" priority="21">
      <formula>#REF!=1</formula>
    </cfRule>
  </conditionalFormatting>
  <conditionalFormatting sqref="GC183 GC155">
    <cfRule type="expression" dxfId="677" priority="16">
      <formula>#REF!=3</formula>
    </cfRule>
    <cfRule type="expression" dxfId="676" priority="17">
      <formula>#REF!=2</formula>
    </cfRule>
    <cfRule type="expression" dxfId="675" priority="18">
      <formula>#REF!=1</formula>
    </cfRule>
  </conditionalFormatting>
  <conditionalFormatting sqref="GC186:GC187">
    <cfRule type="expression" dxfId="674" priority="13">
      <formula>#REF!=3</formula>
    </cfRule>
    <cfRule type="expression" dxfId="673" priority="14">
      <formula>#REF!=2</formula>
    </cfRule>
    <cfRule type="expression" dxfId="672" priority="15">
      <formula>#REF!=1</formula>
    </cfRule>
  </conditionalFormatting>
  <conditionalFormatting sqref="GC175">
    <cfRule type="expression" dxfId="671" priority="10">
      <formula>#REF!=3</formula>
    </cfRule>
    <cfRule type="expression" dxfId="670" priority="11">
      <formula>#REF!=2</formula>
    </cfRule>
    <cfRule type="expression" dxfId="669" priority="12">
      <formula>#REF!=1</formula>
    </cfRule>
  </conditionalFormatting>
  <conditionalFormatting sqref="GC108">
    <cfRule type="expression" dxfId="668" priority="7">
      <formula>#REF!=3</formula>
    </cfRule>
    <cfRule type="expression" dxfId="667" priority="8">
      <formula>#REF!=2</formula>
    </cfRule>
    <cfRule type="expression" dxfId="666" priority="9">
      <formula>#REF!=1</formula>
    </cfRule>
  </conditionalFormatting>
  <conditionalFormatting sqref="GC121">
    <cfRule type="expression" dxfId="665" priority="4">
      <formula>#REF!=3</formula>
    </cfRule>
    <cfRule type="expression" dxfId="664" priority="5">
      <formula>#REF!=2</formula>
    </cfRule>
    <cfRule type="expression" dxfId="663" priority="6">
      <formula>#REF!=1</formula>
    </cfRule>
  </conditionalFormatting>
  <conditionalFormatting sqref="GC111">
    <cfRule type="expression" dxfId="662" priority="1">
      <formula>#REF!=3</formula>
    </cfRule>
    <cfRule type="expression" dxfId="661" priority="2">
      <formula>#REF!=2</formula>
    </cfRule>
    <cfRule type="expression" dxfId="660" priority="3">
      <formula>#REF!=1</formula>
    </cfRule>
  </conditionalFormatting>
  <pageMargins left="0.19685039370078741" right="0.11811023622047245" top="0.35433070866141736" bottom="0.15748031496062992" header="0.31496062992125984" footer="0.31496062992125984"/>
  <pageSetup paperSize="9" scale="4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8"/>
  <sheetViews>
    <sheetView zoomScaleSheetLayoutView="70" workbookViewId="0">
      <pane xSplit="2" ySplit="2" topLeftCell="C3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RowHeight="18.75" customHeight="1"/>
  <cols>
    <col min="1" max="1" width="9.85546875" style="182" hidden="1" customWidth="1"/>
    <col min="2" max="2" width="68.5703125" style="182" customWidth="1"/>
    <col min="3" max="3" width="10.7109375" style="183" customWidth="1"/>
    <col min="4" max="4" width="11.140625" style="183" customWidth="1"/>
    <col min="5" max="5" width="12" style="183" customWidth="1"/>
    <col min="6" max="7" width="9.140625" style="183" customWidth="1"/>
    <col min="8" max="8" width="12" style="183" customWidth="1"/>
    <col min="9" max="9" width="9.140625" style="183" customWidth="1"/>
    <col min="10" max="12" width="9.140625" style="263" customWidth="1"/>
    <col min="13" max="13" width="10.85546875" style="263" customWidth="1"/>
    <col min="14" max="19" width="9.140625" style="263" customWidth="1"/>
    <col min="20" max="20" width="12.140625" style="264" customWidth="1"/>
    <col min="257" max="257" width="0" hidden="1" customWidth="1"/>
    <col min="258" max="258" width="68.5703125" customWidth="1"/>
    <col min="259" max="259" width="10.7109375" customWidth="1"/>
    <col min="260" max="260" width="11.140625" customWidth="1"/>
    <col min="261" max="275" width="9.140625" customWidth="1"/>
    <col min="276" max="276" width="12.140625" customWidth="1"/>
    <col min="513" max="513" width="0" hidden="1" customWidth="1"/>
    <col min="514" max="514" width="68.5703125" customWidth="1"/>
    <col min="515" max="515" width="10.7109375" customWidth="1"/>
    <col min="516" max="516" width="11.140625" customWidth="1"/>
    <col min="517" max="531" width="9.140625" customWidth="1"/>
    <col min="532" max="532" width="12.140625" customWidth="1"/>
    <col min="769" max="769" width="0" hidden="1" customWidth="1"/>
    <col min="770" max="770" width="68.5703125" customWidth="1"/>
    <col min="771" max="771" width="10.7109375" customWidth="1"/>
    <col min="772" max="772" width="11.140625" customWidth="1"/>
    <col min="773" max="787" width="9.140625" customWidth="1"/>
    <col min="788" max="788" width="12.140625" customWidth="1"/>
    <col min="1025" max="1025" width="0" hidden="1" customWidth="1"/>
    <col min="1026" max="1026" width="68.5703125" customWidth="1"/>
    <col min="1027" max="1027" width="10.7109375" customWidth="1"/>
    <col min="1028" max="1028" width="11.140625" customWidth="1"/>
    <col min="1029" max="1043" width="9.140625" customWidth="1"/>
    <col min="1044" max="1044" width="12.140625" customWidth="1"/>
    <col min="1281" max="1281" width="0" hidden="1" customWidth="1"/>
    <col min="1282" max="1282" width="68.5703125" customWidth="1"/>
    <col min="1283" max="1283" width="10.7109375" customWidth="1"/>
    <col min="1284" max="1284" width="11.140625" customWidth="1"/>
    <col min="1285" max="1299" width="9.140625" customWidth="1"/>
    <col min="1300" max="1300" width="12.140625" customWidth="1"/>
    <col min="1537" max="1537" width="0" hidden="1" customWidth="1"/>
    <col min="1538" max="1538" width="68.5703125" customWidth="1"/>
    <col min="1539" max="1539" width="10.7109375" customWidth="1"/>
    <col min="1540" max="1540" width="11.140625" customWidth="1"/>
    <col min="1541" max="1555" width="9.140625" customWidth="1"/>
    <col min="1556" max="1556" width="12.140625" customWidth="1"/>
    <col min="1793" max="1793" width="0" hidden="1" customWidth="1"/>
    <col min="1794" max="1794" width="68.5703125" customWidth="1"/>
    <col min="1795" max="1795" width="10.7109375" customWidth="1"/>
    <col min="1796" max="1796" width="11.140625" customWidth="1"/>
    <col min="1797" max="1811" width="9.140625" customWidth="1"/>
    <col min="1812" max="1812" width="12.140625" customWidth="1"/>
    <col min="2049" max="2049" width="0" hidden="1" customWidth="1"/>
    <col min="2050" max="2050" width="68.5703125" customWidth="1"/>
    <col min="2051" max="2051" width="10.7109375" customWidth="1"/>
    <col min="2052" max="2052" width="11.140625" customWidth="1"/>
    <col min="2053" max="2067" width="9.140625" customWidth="1"/>
    <col min="2068" max="2068" width="12.140625" customWidth="1"/>
    <col min="2305" max="2305" width="0" hidden="1" customWidth="1"/>
    <col min="2306" max="2306" width="68.5703125" customWidth="1"/>
    <col min="2307" max="2307" width="10.7109375" customWidth="1"/>
    <col min="2308" max="2308" width="11.140625" customWidth="1"/>
    <col min="2309" max="2323" width="9.140625" customWidth="1"/>
    <col min="2324" max="2324" width="12.140625" customWidth="1"/>
    <col min="2561" max="2561" width="0" hidden="1" customWidth="1"/>
    <col min="2562" max="2562" width="68.5703125" customWidth="1"/>
    <col min="2563" max="2563" width="10.7109375" customWidth="1"/>
    <col min="2564" max="2564" width="11.140625" customWidth="1"/>
    <col min="2565" max="2579" width="9.140625" customWidth="1"/>
    <col min="2580" max="2580" width="12.140625" customWidth="1"/>
    <col min="2817" max="2817" width="0" hidden="1" customWidth="1"/>
    <col min="2818" max="2818" width="68.5703125" customWidth="1"/>
    <col min="2819" max="2819" width="10.7109375" customWidth="1"/>
    <col min="2820" max="2820" width="11.140625" customWidth="1"/>
    <col min="2821" max="2835" width="9.140625" customWidth="1"/>
    <col min="2836" max="2836" width="12.140625" customWidth="1"/>
    <col min="3073" max="3073" width="0" hidden="1" customWidth="1"/>
    <col min="3074" max="3074" width="68.5703125" customWidth="1"/>
    <col min="3075" max="3075" width="10.7109375" customWidth="1"/>
    <col min="3076" max="3076" width="11.140625" customWidth="1"/>
    <col min="3077" max="3091" width="9.140625" customWidth="1"/>
    <col min="3092" max="3092" width="12.140625" customWidth="1"/>
    <col min="3329" max="3329" width="0" hidden="1" customWidth="1"/>
    <col min="3330" max="3330" width="68.5703125" customWidth="1"/>
    <col min="3331" max="3331" width="10.7109375" customWidth="1"/>
    <col min="3332" max="3332" width="11.140625" customWidth="1"/>
    <col min="3333" max="3347" width="9.140625" customWidth="1"/>
    <col min="3348" max="3348" width="12.140625" customWidth="1"/>
    <col min="3585" max="3585" width="0" hidden="1" customWidth="1"/>
    <col min="3586" max="3586" width="68.5703125" customWidth="1"/>
    <col min="3587" max="3587" width="10.7109375" customWidth="1"/>
    <col min="3588" max="3588" width="11.140625" customWidth="1"/>
    <col min="3589" max="3603" width="9.140625" customWidth="1"/>
    <col min="3604" max="3604" width="12.140625" customWidth="1"/>
    <col min="3841" max="3841" width="0" hidden="1" customWidth="1"/>
    <col min="3842" max="3842" width="68.5703125" customWidth="1"/>
    <col min="3843" max="3843" width="10.7109375" customWidth="1"/>
    <col min="3844" max="3844" width="11.140625" customWidth="1"/>
    <col min="3845" max="3859" width="9.140625" customWidth="1"/>
    <col min="3860" max="3860" width="12.140625" customWidth="1"/>
    <col min="4097" max="4097" width="0" hidden="1" customWidth="1"/>
    <col min="4098" max="4098" width="68.5703125" customWidth="1"/>
    <col min="4099" max="4099" width="10.7109375" customWidth="1"/>
    <col min="4100" max="4100" width="11.140625" customWidth="1"/>
    <col min="4101" max="4115" width="9.140625" customWidth="1"/>
    <col min="4116" max="4116" width="12.140625" customWidth="1"/>
    <col min="4353" max="4353" width="0" hidden="1" customWidth="1"/>
    <col min="4354" max="4354" width="68.5703125" customWidth="1"/>
    <col min="4355" max="4355" width="10.7109375" customWidth="1"/>
    <col min="4356" max="4356" width="11.140625" customWidth="1"/>
    <col min="4357" max="4371" width="9.140625" customWidth="1"/>
    <col min="4372" max="4372" width="12.140625" customWidth="1"/>
    <col min="4609" max="4609" width="0" hidden="1" customWidth="1"/>
    <col min="4610" max="4610" width="68.5703125" customWidth="1"/>
    <col min="4611" max="4611" width="10.7109375" customWidth="1"/>
    <col min="4612" max="4612" width="11.140625" customWidth="1"/>
    <col min="4613" max="4627" width="9.140625" customWidth="1"/>
    <col min="4628" max="4628" width="12.140625" customWidth="1"/>
    <col min="4865" max="4865" width="0" hidden="1" customWidth="1"/>
    <col min="4866" max="4866" width="68.5703125" customWidth="1"/>
    <col min="4867" max="4867" width="10.7109375" customWidth="1"/>
    <col min="4868" max="4868" width="11.140625" customWidth="1"/>
    <col min="4869" max="4883" width="9.140625" customWidth="1"/>
    <col min="4884" max="4884" width="12.140625" customWidth="1"/>
    <col min="5121" max="5121" width="0" hidden="1" customWidth="1"/>
    <col min="5122" max="5122" width="68.5703125" customWidth="1"/>
    <col min="5123" max="5123" width="10.7109375" customWidth="1"/>
    <col min="5124" max="5124" width="11.140625" customWidth="1"/>
    <col min="5125" max="5139" width="9.140625" customWidth="1"/>
    <col min="5140" max="5140" width="12.140625" customWidth="1"/>
    <col min="5377" max="5377" width="0" hidden="1" customWidth="1"/>
    <col min="5378" max="5378" width="68.5703125" customWidth="1"/>
    <col min="5379" max="5379" width="10.7109375" customWidth="1"/>
    <col min="5380" max="5380" width="11.140625" customWidth="1"/>
    <col min="5381" max="5395" width="9.140625" customWidth="1"/>
    <col min="5396" max="5396" width="12.140625" customWidth="1"/>
    <col min="5633" max="5633" width="0" hidden="1" customWidth="1"/>
    <col min="5634" max="5634" width="68.5703125" customWidth="1"/>
    <col min="5635" max="5635" width="10.7109375" customWidth="1"/>
    <col min="5636" max="5636" width="11.140625" customWidth="1"/>
    <col min="5637" max="5651" width="9.140625" customWidth="1"/>
    <col min="5652" max="5652" width="12.140625" customWidth="1"/>
    <col min="5889" max="5889" width="0" hidden="1" customWidth="1"/>
    <col min="5890" max="5890" width="68.5703125" customWidth="1"/>
    <col min="5891" max="5891" width="10.7109375" customWidth="1"/>
    <col min="5892" max="5892" width="11.140625" customWidth="1"/>
    <col min="5893" max="5907" width="9.140625" customWidth="1"/>
    <col min="5908" max="5908" width="12.140625" customWidth="1"/>
    <col min="6145" max="6145" width="0" hidden="1" customWidth="1"/>
    <col min="6146" max="6146" width="68.5703125" customWidth="1"/>
    <col min="6147" max="6147" width="10.7109375" customWidth="1"/>
    <col min="6148" max="6148" width="11.140625" customWidth="1"/>
    <col min="6149" max="6163" width="9.140625" customWidth="1"/>
    <col min="6164" max="6164" width="12.140625" customWidth="1"/>
    <col min="6401" max="6401" width="0" hidden="1" customWidth="1"/>
    <col min="6402" max="6402" width="68.5703125" customWidth="1"/>
    <col min="6403" max="6403" width="10.7109375" customWidth="1"/>
    <col min="6404" max="6404" width="11.140625" customWidth="1"/>
    <col min="6405" max="6419" width="9.140625" customWidth="1"/>
    <col min="6420" max="6420" width="12.140625" customWidth="1"/>
    <col min="6657" max="6657" width="0" hidden="1" customWidth="1"/>
    <col min="6658" max="6658" width="68.5703125" customWidth="1"/>
    <col min="6659" max="6659" width="10.7109375" customWidth="1"/>
    <col min="6660" max="6660" width="11.140625" customWidth="1"/>
    <col min="6661" max="6675" width="9.140625" customWidth="1"/>
    <col min="6676" max="6676" width="12.140625" customWidth="1"/>
    <col min="6913" max="6913" width="0" hidden="1" customWidth="1"/>
    <col min="6914" max="6914" width="68.5703125" customWidth="1"/>
    <col min="6915" max="6915" width="10.7109375" customWidth="1"/>
    <col min="6916" max="6916" width="11.140625" customWidth="1"/>
    <col min="6917" max="6931" width="9.140625" customWidth="1"/>
    <col min="6932" max="6932" width="12.140625" customWidth="1"/>
    <col min="7169" max="7169" width="0" hidden="1" customWidth="1"/>
    <col min="7170" max="7170" width="68.5703125" customWidth="1"/>
    <col min="7171" max="7171" width="10.7109375" customWidth="1"/>
    <col min="7172" max="7172" width="11.140625" customWidth="1"/>
    <col min="7173" max="7187" width="9.140625" customWidth="1"/>
    <col min="7188" max="7188" width="12.140625" customWidth="1"/>
    <col min="7425" max="7425" width="0" hidden="1" customWidth="1"/>
    <col min="7426" max="7426" width="68.5703125" customWidth="1"/>
    <col min="7427" max="7427" width="10.7109375" customWidth="1"/>
    <col min="7428" max="7428" width="11.140625" customWidth="1"/>
    <col min="7429" max="7443" width="9.140625" customWidth="1"/>
    <col min="7444" max="7444" width="12.140625" customWidth="1"/>
    <col min="7681" max="7681" width="0" hidden="1" customWidth="1"/>
    <col min="7682" max="7682" width="68.5703125" customWidth="1"/>
    <col min="7683" max="7683" width="10.7109375" customWidth="1"/>
    <col min="7684" max="7684" width="11.140625" customWidth="1"/>
    <col min="7685" max="7699" width="9.140625" customWidth="1"/>
    <col min="7700" max="7700" width="12.140625" customWidth="1"/>
    <col min="7937" max="7937" width="0" hidden="1" customWidth="1"/>
    <col min="7938" max="7938" width="68.5703125" customWidth="1"/>
    <col min="7939" max="7939" width="10.7109375" customWidth="1"/>
    <col min="7940" max="7940" width="11.140625" customWidth="1"/>
    <col min="7941" max="7955" width="9.140625" customWidth="1"/>
    <col min="7956" max="7956" width="12.140625" customWidth="1"/>
    <col min="8193" max="8193" width="0" hidden="1" customWidth="1"/>
    <col min="8194" max="8194" width="68.5703125" customWidth="1"/>
    <col min="8195" max="8195" width="10.7109375" customWidth="1"/>
    <col min="8196" max="8196" width="11.140625" customWidth="1"/>
    <col min="8197" max="8211" width="9.140625" customWidth="1"/>
    <col min="8212" max="8212" width="12.140625" customWidth="1"/>
    <col min="8449" max="8449" width="0" hidden="1" customWidth="1"/>
    <col min="8450" max="8450" width="68.5703125" customWidth="1"/>
    <col min="8451" max="8451" width="10.7109375" customWidth="1"/>
    <col min="8452" max="8452" width="11.140625" customWidth="1"/>
    <col min="8453" max="8467" width="9.140625" customWidth="1"/>
    <col min="8468" max="8468" width="12.140625" customWidth="1"/>
    <col min="8705" max="8705" width="0" hidden="1" customWidth="1"/>
    <col min="8706" max="8706" width="68.5703125" customWidth="1"/>
    <col min="8707" max="8707" width="10.7109375" customWidth="1"/>
    <col min="8708" max="8708" width="11.140625" customWidth="1"/>
    <col min="8709" max="8723" width="9.140625" customWidth="1"/>
    <col min="8724" max="8724" width="12.140625" customWidth="1"/>
    <col min="8961" max="8961" width="0" hidden="1" customWidth="1"/>
    <col min="8962" max="8962" width="68.5703125" customWidth="1"/>
    <col min="8963" max="8963" width="10.7109375" customWidth="1"/>
    <col min="8964" max="8964" width="11.140625" customWidth="1"/>
    <col min="8965" max="8979" width="9.140625" customWidth="1"/>
    <col min="8980" max="8980" width="12.140625" customWidth="1"/>
    <col min="9217" max="9217" width="0" hidden="1" customWidth="1"/>
    <col min="9218" max="9218" width="68.5703125" customWidth="1"/>
    <col min="9219" max="9219" width="10.7109375" customWidth="1"/>
    <col min="9220" max="9220" width="11.140625" customWidth="1"/>
    <col min="9221" max="9235" width="9.140625" customWidth="1"/>
    <col min="9236" max="9236" width="12.140625" customWidth="1"/>
    <col min="9473" max="9473" width="0" hidden="1" customWidth="1"/>
    <col min="9474" max="9474" width="68.5703125" customWidth="1"/>
    <col min="9475" max="9475" width="10.7109375" customWidth="1"/>
    <col min="9476" max="9476" width="11.140625" customWidth="1"/>
    <col min="9477" max="9491" width="9.140625" customWidth="1"/>
    <col min="9492" max="9492" width="12.140625" customWidth="1"/>
    <col min="9729" max="9729" width="0" hidden="1" customWidth="1"/>
    <col min="9730" max="9730" width="68.5703125" customWidth="1"/>
    <col min="9731" max="9731" width="10.7109375" customWidth="1"/>
    <col min="9732" max="9732" width="11.140625" customWidth="1"/>
    <col min="9733" max="9747" width="9.140625" customWidth="1"/>
    <col min="9748" max="9748" width="12.140625" customWidth="1"/>
    <col min="9985" max="9985" width="0" hidden="1" customWidth="1"/>
    <col min="9986" max="9986" width="68.5703125" customWidth="1"/>
    <col min="9987" max="9987" width="10.7109375" customWidth="1"/>
    <col min="9988" max="9988" width="11.140625" customWidth="1"/>
    <col min="9989" max="10003" width="9.140625" customWidth="1"/>
    <col min="10004" max="10004" width="12.140625" customWidth="1"/>
    <col min="10241" max="10241" width="0" hidden="1" customWidth="1"/>
    <col min="10242" max="10242" width="68.5703125" customWidth="1"/>
    <col min="10243" max="10243" width="10.7109375" customWidth="1"/>
    <col min="10244" max="10244" width="11.140625" customWidth="1"/>
    <col min="10245" max="10259" width="9.140625" customWidth="1"/>
    <col min="10260" max="10260" width="12.140625" customWidth="1"/>
    <col min="10497" max="10497" width="0" hidden="1" customWidth="1"/>
    <col min="10498" max="10498" width="68.5703125" customWidth="1"/>
    <col min="10499" max="10499" width="10.7109375" customWidth="1"/>
    <col min="10500" max="10500" width="11.140625" customWidth="1"/>
    <col min="10501" max="10515" width="9.140625" customWidth="1"/>
    <col min="10516" max="10516" width="12.140625" customWidth="1"/>
    <col min="10753" max="10753" width="0" hidden="1" customWidth="1"/>
    <col min="10754" max="10754" width="68.5703125" customWidth="1"/>
    <col min="10755" max="10755" width="10.7109375" customWidth="1"/>
    <col min="10756" max="10756" width="11.140625" customWidth="1"/>
    <col min="10757" max="10771" width="9.140625" customWidth="1"/>
    <col min="10772" max="10772" width="12.140625" customWidth="1"/>
    <col min="11009" max="11009" width="0" hidden="1" customWidth="1"/>
    <col min="11010" max="11010" width="68.5703125" customWidth="1"/>
    <col min="11011" max="11011" width="10.7109375" customWidth="1"/>
    <col min="11012" max="11012" width="11.140625" customWidth="1"/>
    <col min="11013" max="11027" width="9.140625" customWidth="1"/>
    <col min="11028" max="11028" width="12.140625" customWidth="1"/>
    <col min="11265" max="11265" width="0" hidden="1" customWidth="1"/>
    <col min="11266" max="11266" width="68.5703125" customWidth="1"/>
    <col min="11267" max="11267" width="10.7109375" customWidth="1"/>
    <col min="11268" max="11268" width="11.140625" customWidth="1"/>
    <col min="11269" max="11283" width="9.140625" customWidth="1"/>
    <col min="11284" max="11284" width="12.140625" customWidth="1"/>
    <col min="11521" max="11521" width="0" hidden="1" customWidth="1"/>
    <col min="11522" max="11522" width="68.5703125" customWidth="1"/>
    <col min="11523" max="11523" width="10.7109375" customWidth="1"/>
    <col min="11524" max="11524" width="11.140625" customWidth="1"/>
    <col min="11525" max="11539" width="9.140625" customWidth="1"/>
    <col min="11540" max="11540" width="12.140625" customWidth="1"/>
    <col min="11777" max="11777" width="0" hidden="1" customWidth="1"/>
    <col min="11778" max="11778" width="68.5703125" customWidth="1"/>
    <col min="11779" max="11779" width="10.7109375" customWidth="1"/>
    <col min="11780" max="11780" width="11.140625" customWidth="1"/>
    <col min="11781" max="11795" width="9.140625" customWidth="1"/>
    <col min="11796" max="11796" width="12.140625" customWidth="1"/>
    <col min="12033" max="12033" width="0" hidden="1" customWidth="1"/>
    <col min="12034" max="12034" width="68.5703125" customWidth="1"/>
    <col min="12035" max="12035" width="10.7109375" customWidth="1"/>
    <col min="12036" max="12036" width="11.140625" customWidth="1"/>
    <col min="12037" max="12051" width="9.140625" customWidth="1"/>
    <col min="12052" max="12052" width="12.140625" customWidth="1"/>
    <col min="12289" max="12289" width="0" hidden="1" customWidth="1"/>
    <col min="12290" max="12290" width="68.5703125" customWidth="1"/>
    <col min="12291" max="12291" width="10.7109375" customWidth="1"/>
    <col min="12292" max="12292" width="11.140625" customWidth="1"/>
    <col min="12293" max="12307" width="9.140625" customWidth="1"/>
    <col min="12308" max="12308" width="12.140625" customWidth="1"/>
    <col min="12545" max="12545" width="0" hidden="1" customWidth="1"/>
    <col min="12546" max="12546" width="68.5703125" customWidth="1"/>
    <col min="12547" max="12547" width="10.7109375" customWidth="1"/>
    <col min="12548" max="12548" width="11.140625" customWidth="1"/>
    <col min="12549" max="12563" width="9.140625" customWidth="1"/>
    <col min="12564" max="12564" width="12.140625" customWidth="1"/>
    <col min="12801" max="12801" width="0" hidden="1" customWidth="1"/>
    <col min="12802" max="12802" width="68.5703125" customWidth="1"/>
    <col min="12803" max="12803" width="10.7109375" customWidth="1"/>
    <col min="12804" max="12804" width="11.140625" customWidth="1"/>
    <col min="12805" max="12819" width="9.140625" customWidth="1"/>
    <col min="12820" max="12820" width="12.140625" customWidth="1"/>
    <col min="13057" max="13057" width="0" hidden="1" customWidth="1"/>
    <col min="13058" max="13058" width="68.5703125" customWidth="1"/>
    <col min="13059" max="13059" width="10.7109375" customWidth="1"/>
    <col min="13060" max="13060" width="11.140625" customWidth="1"/>
    <col min="13061" max="13075" width="9.140625" customWidth="1"/>
    <col min="13076" max="13076" width="12.140625" customWidth="1"/>
    <col min="13313" max="13313" width="0" hidden="1" customWidth="1"/>
    <col min="13314" max="13314" width="68.5703125" customWidth="1"/>
    <col min="13315" max="13315" width="10.7109375" customWidth="1"/>
    <col min="13316" max="13316" width="11.140625" customWidth="1"/>
    <col min="13317" max="13331" width="9.140625" customWidth="1"/>
    <col min="13332" max="13332" width="12.140625" customWidth="1"/>
    <col min="13569" max="13569" width="0" hidden="1" customWidth="1"/>
    <col min="13570" max="13570" width="68.5703125" customWidth="1"/>
    <col min="13571" max="13571" width="10.7109375" customWidth="1"/>
    <col min="13572" max="13572" width="11.140625" customWidth="1"/>
    <col min="13573" max="13587" width="9.140625" customWidth="1"/>
    <col min="13588" max="13588" width="12.140625" customWidth="1"/>
    <col min="13825" max="13825" width="0" hidden="1" customWidth="1"/>
    <col min="13826" max="13826" width="68.5703125" customWidth="1"/>
    <col min="13827" max="13827" width="10.7109375" customWidth="1"/>
    <col min="13828" max="13828" width="11.140625" customWidth="1"/>
    <col min="13829" max="13843" width="9.140625" customWidth="1"/>
    <col min="13844" max="13844" width="12.140625" customWidth="1"/>
    <col min="14081" max="14081" width="0" hidden="1" customWidth="1"/>
    <col min="14082" max="14082" width="68.5703125" customWidth="1"/>
    <col min="14083" max="14083" width="10.7109375" customWidth="1"/>
    <col min="14084" max="14084" width="11.140625" customWidth="1"/>
    <col min="14085" max="14099" width="9.140625" customWidth="1"/>
    <col min="14100" max="14100" width="12.140625" customWidth="1"/>
    <col min="14337" max="14337" width="0" hidden="1" customWidth="1"/>
    <col min="14338" max="14338" width="68.5703125" customWidth="1"/>
    <col min="14339" max="14339" width="10.7109375" customWidth="1"/>
    <col min="14340" max="14340" width="11.140625" customWidth="1"/>
    <col min="14341" max="14355" width="9.140625" customWidth="1"/>
    <col min="14356" max="14356" width="12.140625" customWidth="1"/>
    <col min="14593" max="14593" width="0" hidden="1" customWidth="1"/>
    <col min="14594" max="14594" width="68.5703125" customWidth="1"/>
    <col min="14595" max="14595" width="10.7109375" customWidth="1"/>
    <col min="14596" max="14596" width="11.140625" customWidth="1"/>
    <col min="14597" max="14611" width="9.140625" customWidth="1"/>
    <col min="14612" max="14612" width="12.140625" customWidth="1"/>
    <col min="14849" max="14849" width="0" hidden="1" customWidth="1"/>
    <col min="14850" max="14850" width="68.5703125" customWidth="1"/>
    <col min="14851" max="14851" width="10.7109375" customWidth="1"/>
    <col min="14852" max="14852" width="11.140625" customWidth="1"/>
    <col min="14853" max="14867" width="9.140625" customWidth="1"/>
    <col min="14868" max="14868" width="12.140625" customWidth="1"/>
    <col min="15105" max="15105" width="0" hidden="1" customWidth="1"/>
    <col min="15106" max="15106" width="68.5703125" customWidth="1"/>
    <col min="15107" max="15107" width="10.7109375" customWidth="1"/>
    <col min="15108" max="15108" width="11.140625" customWidth="1"/>
    <col min="15109" max="15123" width="9.140625" customWidth="1"/>
    <col min="15124" max="15124" width="12.140625" customWidth="1"/>
    <col min="15361" max="15361" width="0" hidden="1" customWidth="1"/>
    <col min="15362" max="15362" width="68.5703125" customWidth="1"/>
    <col min="15363" max="15363" width="10.7109375" customWidth="1"/>
    <col min="15364" max="15364" width="11.140625" customWidth="1"/>
    <col min="15365" max="15379" width="9.140625" customWidth="1"/>
    <col min="15380" max="15380" width="12.140625" customWidth="1"/>
    <col min="15617" max="15617" width="0" hidden="1" customWidth="1"/>
    <col min="15618" max="15618" width="68.5703125" customWidth="1"/>
    <col min="15619" max="15619" width="10.7109375" customWidth="1"/>
    <col min="15620" max="15620" width="11.140625" customWidth="1"/>
    <col min="15621" max="15635" width="9.140625" customWidth="1"/>
    <col min="15636" max="15636" width="12.140625" customWidth="1"/>
    <col min="15873" max="15873" width="0" hidden="1" customWidth="1"/>
    <col min="15874" max="15874" width="68.5703125" customWidth="1"/>
    <col min="15875" max="15875" width="10.7109375" customWidth="1"/>
    <col min="15876" max="15876" width="11.140625" customWidth="1"/>
    <col min="15877" max="15891" width="9.140625" customWidth="1"/>
    <col min="15892" max="15892" width="12.140625" customWidth="1"/>
    <col min="16129" max="16129" width="0" hidden="1" customWidth="1"/>
    <col min="16130" max="16130" width="68.5703125" customWidth="1"/>
    <col min="16131" max="16131" width="10.7109375" customWidth="1"/>
    <col min="16132" max="16132" width="11.140625" customWidth="1"/>
    <col min="16133" max="16147" width="9.140625" customWidth="1"/>
    <col min="16148" max="16148" width="12.140625" customWidth="1"/>
  </cols>
  <sheetData>
    <row r="1" spans="1:20" s="187" customFormat="1" ht="69" customHeight="1">
      <c r="A1" s="186"/>
      <c r="B1" s="67" t="s">
        <v>203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187" customFormat="1" ht="129.75" customHeight="1">
      <c r="A2" s="188"/>
      <c r="B2" s="189" t="s">
        <v>183</v>
      </c>
      <c r="C2" s="190" t="s">
        <v>122</v>
      </c>
      <c r="D2" s="190" t="s">
        <v>174</v>
      </c>
      <c r="E2" s="190" t="s">
        <v>79</v>
      </c>
      <c r="F2" s="190" t="s">
        <v>160</v>
      </c>
      <c r="G2" s="191" t="s">
        <v>61</v>
      </c>
      <c r="H2" s="190" t="s">
        <v>204</v>
      </c>
      <c r="I2" s="190" t="s">
        <v>143</v>
      </c>
      <c r="J2" s="191" t="s">
        <v>168</v>
      </c>
      <c r="K2" s="191" t="s">
        <v>184</v>
      </c>
      <c r="L2" s="191" t="s">
        <v>131</v>
      </c>
      <c r="M2" s="191" t="s">
        <v>144</v>
      </c>
      <c r="N2" s="192" t="s">
        <v>25</v>
      </c>
      <c r="O2" s="192" t="s">
        <v>101</v>
      </c>
      <c r="P2" s="192" t="s">
        <v>205</v>
      </c>
      <c r="Q2" s="192" t="s">
        <v>206</v>
      </c>
      <c r="R2" s="192" t="s">
        <v>39</v>
      </c>
      <c r="S2" s="192" t="s">
        <v>207</v>
      </c>
      <c r="T2" s="193" t="s">
        <v>187</v>
      </c>
    </row>
    <row r="3" spans="1:20" s="195" customFormat="1" ht="21.75" customHeight="1">
      <c r="A3" s="188">
        <v>1</v>
      </c>
      <c r="B3" s="194" t="s">
        <v>5</v>
      </c>
      <c r="C3" s="42">
        <f t="shared" ref="C3:R3" si="0">SUM(C5+C4)</f>
        <v>0</v>
      </c>
      <c r="D3" s="42">
        <f t="shared" si="0"/>
        <v>0</v>
      </c>
      <c r="E3" s="42">
        <f t="shared" si="0"/>
        <v>0</v>
      </c>
      <c r="F3" s="42">
        <f t="shared" si="0"/>
        <v>100</v>
      </c>
      <c r="G3" s="42">
        <f t="shared" si="0"/>
        <v>0</v>
      </c>
      <c r="H3" s="42">
        <f t="shared" si="0"/>
        <v>0</v>
      </c>
      <c r="I3" s="42">
        <f t="shared" si="0"/>
        <v>15</v>
      </c>
      <c r="J3" s="42">
        <f t="shared" si="0"/>
        <v>31</v>
      </c>
      <c r="K3" s="42">
        <f t="shared" si="0"/>
        <v>0</v>
      </c>
      <c r="L3" s="42">
        <f t="shared" si="0"/>
        <v>0</v>
      </c>
      <c r="M3" s="42">
        <f t="shared" si="0"/>
        <v>0</v>
      </c>
      <c r="N3" s="42">
        <f t="shared" si="0"/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  <c r="R3" s="42">
        <f t="shared" si="0"/>
        <v>265</v>
      </c>
      <c r="S3" s="42">
        <f>SUM(S5+S4)</f>
        <v>0</v>
      </c>
      <c r="T3" s="42">
        <f>SUM(T5+T4)</f>
        <v>411</v>
      </c>
    </row>
    <row r="4" spans="1:20" s="199" customFormat="1" ht="18" customHeight="1">
      <c r="A4" s="188"/>
      <c r="B4" s="196" t="s">
        <v>157</v>
      </c>
      <c r="C4" s="197"/>
      <c r="D4" s="197"/>
      <c r="E4" s="197"/>
      <c r="F4" s="197">
        <v>100</v>
      </c>
      <c r="G4" s="197"/>
      <c r="H4" s="197"/>
      <c r="I4" s="197">
        <v>10</v>
      </c>
      <c r="J4" s="198">
        <f>7+23</f>
        <v>30</v>
      </c>
      <c r="K4" s="198"/>
      <c r="L4" s="198"/>
      <c r="M4" s="198"/>
      <c r="N4" s="198"/>
      <c r="O4" s="198"/>
      <c r="P4" s="198"/>
      <c r="Q4" s="198"/>
      <c r="R4" s="198">
        <v>233</v>
      </c>
      <c r="S4" s="198"/>
      <c r="T4" s="42">
        <f>SUM(C4:S4)</f>
        <v>373</v>
      </c>
    </row>
    <row r="5" spans="1:20" s="200" customFormat="1" ht="18" customHeight="1">
      <c r="A5" s="188"/>
      <c r="B5" s="196" t="s">
        <v>189</v>
      </c>
      <c r="C5" s="197"/>
      <c r="D5" s="197"/>
      <c r="E5" s="197"/>
      <c r="F5" s="197"/>
      <c r="G5" s="197"/>
      <c r="H5" s="197"/>
      <c r="I5" s="197">
        <v>5</v>
      </c>
      <c r="J5" s="198">
        <v>1</v>
      </c>
      <c r="K5" s="198"/>
      <c r="L5" s="198"/>
      <c r="M5" s="198"/>
      <c r="N5" s="198"/>
      <c r="O5" s="198"/>
      <c r="P5" s="198"/>
      <c r="Q5" s="198"/>
      <c r="R5" s="198">
        <v>32</v>
      </c>
      <c r="S5" s="198"/>
      <c r="T5" s="42">
        <f>SUM(C5:S5)</f>
        <v>38</v>
      </c>
    </row>
    <row r="6" spans="1:20" s="201" customFormat="1" ht="18" customHeight="1">
      <c r="A6" s="188">
        <v>1</v>
      </c>
      <c r="B6" s="194" t="s">
        <v>133</v>
      </c>
      <c r="C6" s="42">
        <f t="shared" ref="C6:S6" si="1">SUM(C8+C7)</f>
        <v>0</v>
      </c>
      <c r="D6" s="42">
        <f t="shared" si="1"/>
        <v>0</v>
      </c>
      <c r="E6" s="42">
        <f t="shared" si="1"/>
        <v>0</v>
      </c>
      <c r="F6" s="42">
        <f t="shared" si="1"/>
        <v>30</v>
      </c>
      <c r="G6" s="42">
        <f t="shared" si="1"/>
        <v>0</v>
      </c>
      <c r="H6" s="42">
        <f t="shared" si="1"/>
        <v>0</v>
      </c>
      <c r="I6" s="42">
        <f t="shared" si="1"/>
        <v>0</v>
      </c>
      <c r="J6" s="42">
        <f t="shared" si="1"/>
        <v>0</v>
      </c>
      <c r="K6" s="42">
        <f t="shared" si="1"/>
        <v>0</v>
      </c>
      <c r="L6" s="42">
        <f t="shared" si="1"/>
        <v>0</v>
      </c>
      <c r="M6" s="42">
        <f t="shared" si="1"/>
        <v>0</v>
      </c>
      <c r="N6" s="42">
        <f t="shared" si="1"/>
        <v>0</v>
      </c>
      <c r="O6" s="42">
        <f t="shared" si="1"/>
        <v>0</v>
      </c>
      <c r="P6" s="42">
        <f t="shared" si="1"/>
        <v>0</v>
      </c>
      <c r="Q6" s="42">
        <f t="shared" si="1"/>
        <v>0</v>
      </c>
      <c r="R6" s="42">
        <f t="shared" si="1"/>
        <v>66</v>
      </c>
      <c r="S6" s="42">
        <f t="shared" si="1"/>
        <v>0</v>
      </c>
      <c r="T6" s="42">
        <f>SUM(T8+T7)</f>
        <v>96</v>
      </c>
    </row>
    <row r="7" spans="1:20" s="204" customFormat="1" ht="18" customHeight="1">
      <c r="A7" s="188"/>
      <c r="B7" s="196" t="s">
        <v>157</v>
      </c>
      <c r="C7" s="202"/>
      <c r="D7" s="202"/>
      <c r="E7" s="202"/>
      <c r="F7" s="202">
        <f>10+20</f>
        <v>30</v>
      </c>
      <c r="G7" s="202"/>
      <c r="H7" s="202"/>
      <c r="I7" s="202"/>
      <c r="J7" s="198"/>
      <c r="K7" s="198"/>
      <c r="L7" s="198"/>
      <c r="M7" s="198"/>
      <c r="N7" s="198"/>
      <c r="O7" s="198"/>
      <c r="P7" s="198"/>
      <c r="Q7" s="198"/>
      <c r="R7" s="198">
        <v>46</v>
      </c>
      <c r="S7" s="198"/>
      <c r="T7" s="203">
        <f>SUM(C7:S7)</f>
        <v>76</v>
      </c>
    </row>
    <row r="8" spans="1:20" s="205" customFormat="1" ht="18" customHeight="1">
      <c r="A8" s="188"/>
      <c r="B8" s="196" t="s">
        <v>189</v>
      </c>
      <c r="C8" s="202"/>
      <c r="D8" s="202"/>
      <c r="E8" s="202"/>
      <c r="F8" s="202"/>
      <c r="G8" s="202"/>
      <c r="H8" s="202"/>
      <c r="I8" s="202"/>
      <c r="J8" s="198"/>
      <c r="K8" s="198"/>
      <c r="L8" s="198"/>
      <c r="M8" s="198"/>
      <c r="N8" s="198"/>
      <c r="O8" s="198"/>
      <c r="P8" s="198"/>
      <c r="Q8" s="198"/>
      <c r="R8" s="198">
        <v>20</v>
      </c>
      <c r="S8" s="198"/>
      <c r="T8" s="203">
        <f>SUM(C8:S8)</f>
        <v>20</v>
      </c>
    </row>
    <row r="9" spans="1:20" s="206" customFormat="1" ht="18" customHeight="1">
      <c r="A9" s="188">
        <v>1</v>
      </c>
      <c r="B9" s="194" t="s">
        <v>95</v>
      </c>
      <c r="C9" s="42">
        <f t="shared" ref="C9:S9" si="2">SUM(C11+C10)</f>
        <v>45</v>
      </c>
      <c r="D9" s="42">
        <f t="shared" si="2"/>
        <v>0</v>
      </c>
      <c r="E9" s="42">
        <f t="shared" si="2"/>
        <v>0</v>
      </c>
      <c r="F9" s="42">
        <f t="shared" si="2"/>
        <v>100</v>
      </c>
      <c r="G9" s="42">
        <f t="shared" si="2"/>
        <v>0</v>
      </c>
      <c r="H9" s="42">
        <f t="shared" si="2"/>
        <v>0</v>
      </c>
      <c r="I9" s="42">
        <f t="shared" si="2"/>
        <v>0</v>
      </c>
      <c r="J9" s="42">
        <f t="shared" si="2"/>
        <v>0</v>
      </c>
      <c r="K9" s="42">
        <f t="shared" si="2"/>
        <v>0</v>
      </c>
      <c r="L9" s="42">
        <f t="shared" si="2"/>
        <v>0</v>
      </c>
      <c r="M9" s="42">
        <f t="shared" si="2"/>
        <v>0</v>
      </c>
      <c r="N9" s="42">
        <f t="shared" si="2"/>
        <v>0</v>
      </c>
      <c r="O9" s="42">
        <f t="shared" si="2"/>
        <v>0</v>
      </c>
      <c r="P9" s="42">
        <f t="shared" si="2"/>
        <v>0</v>
      </c>
      <c r="Q9" s="42">
        <f t="shared" si="2"/>
        <v>70</v>
      </c>
      <c r="R9" s="42">
        <f t="shared" si="2"/>
        <v>0</v>
      </c>
      <c r="S9" s="42">
        <f t="shared" si="2"/>
        <v>0</v>
      </c>
      <c r="T9" s="42">
        <f>SUM(T11+T10)</f>
        <v>215</v>
      </c>
    </row>
    <row r="10" spans="1:20" s="207" customFormat="1" ht="18" customHeight="1">
      <c r="A10" s="188"/>
      <c r="B10" s="196" t="s">
        <v>157</v>
      </c>
      <c r="C10" s="202">
        <v>32</v>
      </c>
      <c r="D10" s="202"/>
      <c r="E10" s="202"/>
      <c r="F10" s="202">
        <f>80+20</f>
        <v>100</v>
      </c>
      <c r="G10" s="202"/>
      <c r="H10" s="202"/>
      <c r="I10" s="202"/>
      <c r="J10" s="198"/>
      <c r="K10" s="198"/>
      <c r="L10" s="198"/>
      <c r="M10" s="198"/>
      <c r="N10" s="198"/>
      <c r="O10" s="198"/>
      <c r="P10" s="198"/>
      <c r="Q10" s="198">
        <v>70</v>
      </c>
      <c r="R10" s="198"/>
      <c r="S10" s="198"/>
      <c r="T10" s="203">
        <f>SUM(C10:S10)</f>
        <v>202</v>
      </c>
    </row>
    <row r="11" spans="1:20" s="207" customFormat="1" ht="18" customHeight="1">
      <c r="A11" s="188"/>
      <c r="B11" s="196" t="s">
        <v>189</v>
      </c>
      <c r="C11" s="202">
        <v>13</v>
      </c>
      <c r="D11" s="202"/>
      <c r="E11" s="202"/>
      <c r="F11" s="202"/>
      <c r="G11" s="202"/>
      <c r="H11" s="202"/>
      <c r="I11" s="202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203">
        <f>SUM(C11:S11)</f>
        <v>13</v>
      </c>
    </row>
    <row r="12" spans="1:20" s="208" customFormat="1" ht="18" customHeight="1">
      <c r="A12" s="188">
        <v>1</v>
      </c>
      <c r="B12" s="194" t="s">
        <v>96</v>
      </c>
      <c r="C12" s="42">
        <f t="shared" ref="C12:S12" si="3">SUM(C14+C13)</f>
        <v>0</v>
      </c>
      <c r="D12" s="42">
        <f t="shared" si="3"/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129</v>
      </c>
      <c r="J12" s="42">
        <f t="shared" si="3"/>
        <v>178</v>
      </c>
      <c r="K12" s="42">
        <f t="shared" si="3"/>
        <v>0</v>
      </c>
      <c r="L12" s="42">
        <f t="shared" si="3"/>
        <v>0</v>
      </c>
      <c r="M12" s="42">
        <f t="shared" si="3"/>
        <v>15</v>
      </c>
      <c r="N12" s="42">
        <f t="shared" si="3"/>
        <v>0</v>
      </c>
      <c r="O12" s="42">
        <f t="shared" si="3"/>
        <v>0</v>
      </c>
      <c r="P12" s="42">
        <f t="shared" si="3"/>
        <v>0</v>
      </c>
      <c r="Q12" s="42">
        <f t="shared" si="3"/>
        <v>0</v>
      </c>
      <c r="R12" s="42">
        <f t="shared" si="3"/>
        <v>0</v>
      </c>
      <c r="S12" s="42">
        <f t="shared" si="3"/>
        <v>0</v>
      </c>
      <c r="T12" s="42">
        <f>SUM(T14+T13)</f>
        <v>322</v>
      </c>
    </row>
    <row r="13" spans="1:20" s="214" customFormat="1" ht="18" customHeight="1">
      <c r="A13" s="209"/>
      <c r="B13" s="210" t="s">
        <v>157</v>
      </c>
      <c r="C13" s="211"/>
      <c r="D13" s="211"/>
      <c r="E13" s="211"/>
      <c r="F13" s="211"/>
      <c r="G13" s="211"/>
      <c r="H13" s="211"/>
      <c r="I13" s="211">
        <v>105</v>
      </c>
      <c r="J13" s="212">
        <f>73+95</f>
        <v>168</v>
      </c>
      <c r="K13" s="212"/>
      <c r="L13" s="212"/>
      <c r="M13" s="212">
        <v>13</v>
      </c>
      <c r="N13" s="212"/>
      <c r="O13" s="212"/>
      <c r="P13" s="212"/>
      <c r="Q13" s="212"/>
      <c r="R13" s="212"/>
      <c r="S13" s="212"/>
      <c r="T13" s="213">
        <f>SUM(C13:S13)</f>
        <v>286</v>
      </c>
    </row>
    <row r="14" spans="1:20" s="214" customFormat="1" ht="18" customHeight="1">
      <c r="A14" s="209"/>
      <c r="B14" s="210" t="s">
        <v>189</v>
      </c>
      <c r="C14" s="211"/>
      <c r="D14" s="211"/>
      <c r="E14" s="211"/>
      <c r="F14" s="211"/>
      <c r="G14" s="211"/>
      <c r="H14" s="211"/>
      <c r="I14" s="211">
        <v>24</v>
      </c>
      <c r="J14" s="212">
        <v>10</v>
      </c>
      <c r="K14" s="212"/>
      <c r="L14" s="212"/>
      <c r="M14" s="212">
        <v>2</v>
      </c>
      <c r="N14" s="212"/>
      <c r="O14" s="212"/>
      <c r="P14" s="212"/>
      <c r="Q14" s="212"/>
      <c r="R14" s="212"/>
      <c r="S14" s="212"/>
      <c r="T14" s="213">
        <f>SUM(C14:S14)</f>
        <v>36</v>
      </c>
    </row>
    <row r="15" spans="1:20" s="195" customFormat="1" ht="18" customHeight="1">
      <c r="A15" s="188">
        <v>1</v>
      </c>
      <c r="B15" s="194" t="s">
        <v>97</v>
      </c>
      <c r="C15" s="42">
        <f t="shared" ref="C15:S15" si="4">SUM(C17+C16)</f>
        <v>0</v>
      </c>
      <c r="D15" s="42">
        <f t="shared" si="4"/>
        <v>40</v>
      </c>
      <c r="E15" s="42">
        <f t="shared" si="4"/>
        <v>0</v>
      </c>
      <c r="F15" s="42">
        <f t="shared" si="4"/>
        <v>100</v>
      </c>
      <c r="G15" s="42">
        <f t="shared" si="4"/>
        <v>41</v>
      </c>
      <c r="H15" s="42">
        <f t="shared" si="4"/>
        <v>0</v>
      </c>
      <c r="I15" s="42">
        <f t="shared" si="4"/>
        <v>0</v>
      </c>
      <c r="J15" s="42">
        <f t="shared" si="4"/>
        <v>0</v>
      </c>
      <c r="K15" s="42">
        <f t="shared" si="4"/>
        <v>0</v>
      </c>
      <c r="L15" s="42">
        <f t="shared" si="4"/>
        <v>0</v>
      </c>
      <c r="M15" s="42">
        <f t="shared" si="4"/>
        <v>0</v>
      </c>
      <c r="N15" s="42">
        <f t="shared" si="4"/>
        <v>0</v>
      </c>
      <c r="O15" s="42">
        <f t="shared" si="4"/>
        <v>0</v>
      </c>
      <c r="P15" s="42">
        <f t="shared" si="4"/>
        <v>0</v>
      </c>
      <c r="Q15" s="42">
        <f t="shared" si="4"/>
        <v>0</v>
      </c>
      <c r="R15" s="42">
        <f t="shared" si="4"/>
        <v>0</v>
      </c>
      <c r="S15" s="42">
        <f t="shared" si="4"/>
        <v>0</v>
      </c>
      <c r="T15" s="42">
        <f>SUM(T17+T16)</f>
        <v>181</v>
      </c>
    </row>
    <row r="16" spans="1:20" s="215" customFormat="1" ht="18" customHeight="1">
      <c r="A16" s="188"/>
      <c r="B16" s="196" t="s">
        <v>157</v>
      </c>
      <c r="C16" s="202"/>
      <c r="D16" s="202">
        <v>10</v>
      </c>
      <c r="E16" s="202"/>
      <c r="F16" s="202">
        <f>70+30</f>
        <v>100</v>
      </c>
      <c r="G16" s="202">
        <f>12+8+10</f>
        <v>30</v>
      </c>
      <c r="H16" s="202"/>
      <c r="I16" s="202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203">
        <f>SUM(C16:S16)</f>
        <v>140</v>
      </c>
    </row>
    <row r="17" spans="1:20" s="215" customFormat="1" ht="18" customHeight="1">
      <c r="A17" s="188"/>
      <c r="B17" s="196" t="s">
        <v>189</v>
      </c>
      <c r="C17" s="202"/>
      <c r="D17" s="202">
        <v>30</v>
      </c>
      <c r="E17" s="202"/>
      <c r="F17" s="202"/>
      <c r="G17" s="202">
        <v>11</v>
      </c>
      <c r="H17" s="202"/>
      <c r="I17" s="202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203">
        <f>SUM(C17:S17)</f>
        <v>41</v>
      </c>
    </row>
    <row r="18" spans="1:20" s="195" customFormat="1" ht="18" customHeight="1">
      <c r="A18" s="188">
        <v>1</v>
      </c>
      <c r="B18" s="194" t="s">
        <v>98</v>
      </c>
      <c r="C18" s="42">
        <f t="shared" ref="C18:S18" si="5">SUM(C20+C19)</f>
        <v>0</v>
      </c>
      <c r="D18" s="42">
        <f t="shared" si="5"/>
        <v>30</v>
      </c>
      <c r="E18" s="42">
        <f t="shared" si="5"/>
        <v>0</v>
      </c>
      <c r="F18" s="42">
        <f t="shared" si="5"/>
        <v>20</v>
      </c>
      <c r="G18" s="42">
        <f t="shared" si="5"/>
        <v>0</v>
      </c>
      <c r="H18" s="42">
        <f t="shared" si="5"/>
        <v>0</v>
      </c>
      <c r="I18" s="42">
        <f t="shared" si="5"/>
        <v>0</v>
      </c>
      <c r="J18" s="42">
        <f t="shared" si="5"/>
        <v>0</v>
      </c>
      <c r="K18" s="42">
        <f t="shared" si="5"/>
        <v>0</v>
      </c>
      <c r="L18" s="42">
        <f t="shared" si="5"/>
        <v>0</v>
      </c>
      <c r="M18" s="42">
        <f t="shared" si="5"/>
        <v>0</v>
      </c>
      <c r="N18" s="42">
        <f t="shared" si="5"/>
        <v>2826</v>
      </c>
      <c r="O18" s="42">
        <f t="shared" si="5"/>
        <v>0</v>
      </c>
      <c r="P18" s="42">
        <f t="shared" si="5"/>
        <v>0</v>
      </c>
      <c r="Q18" s="42">
        <f t="shared" si="5"/>
        <v>0</v>
      </c>
      <c r="R18" s="42">
        <f t="shared" si="5"/>
        <v>0</v>
      </c>
      <c r="S18" s="42">
        <f t="shared" si="5"/>
        <v>0</v>
      </c>
      <c r="T18" s="42">
        <f>SUM(T20+T19)</f>
        <v>2876</v>
      </c>
    </row>
    <row r="19" spans="1:20" s="215" customFormat="1" ht="18" customHeight="1">
      <c r="A19" s="188"/>
      <c r="B19" s="196" t="s">
        <v>157</v>
      </c>
      <c r="C19" s="216"/>
      <c r="D19" s="216">
        <v>10</v>
      </c>
      <c r="E19" s="216"/>
      <c r="F19" s="216">
        <v>20</v>
      </c>
      <c r="G19" s="216"/>
      <c r="H19" s="216"/>
      <c r="I19" s="216"/>
      <c r="J19" s="34"/>
      <c r="K19" s="34"/>
      <c r="L19" s="34"/>
      <c r="M19" s="34"/>
      <c r="N19" s="34">
        <v>1914</v>
      </c>
      <c r="O19" s="34"/>
      <c r="P19" s="34"/>
      <c r="Q19" s="34"/>
      <c r="R19" s="34"/>
      <c r="S19" s="34"/>
      <c r="T19" s="203">
        <f>SUM(C19:S19)</f>
        <v>1944</v>
      </c>
    </row>
    <row r="20" spans="1:20" s="215" customFormat="1" ht="18" customHeight="1">
      <c r="A20" s="188"/>
      <c r="B20" s="196" t="s">
        <v>189</v>
      </c>
      <c r="C20" s="216"/>
      <c r="D20" s="216">
        <v>20</v>
      </c>
      <c r="E20" s="216"/>
      <c r="F20" s="216"/>
      <c r="G20" s="216"/>
      <c r="H20" s="216"/>
      <c r="I20" s="216"/>
      <c r="J20" s="34"/>
      <c r="K20" s="34"/>
      <c r="L20" s="34"/>
      <c r="M20" s="34"/>
      <c r="N20" s="34">
        <f>1000-88</f>
        <v>912</v>
      </c>
      <c r="O20" s="34"/>
      <c r="P20" s="34"/>
      <c r="Q20" s="34"/>
      <c r="R20" s="34"/>
      <c r="S20" s="34"/>
      <c r="T20" s="203">
        <f>SUM(C20:S20)</f>
        <v>932</v>
      </c>
    </row>
    <row r="21" spans="1:20" s="195" customFormat="1" ht="18" customHeight="1">
      <c r="A21" s="188">
        <v>1</v>
      </c>
      <c r="B21" s="194" t="s">
        <v>99</v>
      </c>
      <c r="C21" s="42">
        <f t="shared" ref="C21:S21" si="6">SUM(C23+C22)</f>
        <v>136</v>
      </c>
      <c r="D21" s="42">
        <f t="shared" si="6"/>
        <v>0</v>
      </c>
      <c r="E21" s="42">
        <f t="shared" si="6"/>
        <v>0</v>
      </c>
      <c r="F21" s="42">
        <f t="shared" si="6"/>
        <v>100</v>
      </c>
      <c r="G21" s="42">
        <f t="shared" si="6"/>
        <v>0</v>
      </c>
      <c r="H21" s="42">
        <f t="shared" si="6"/>
        <v>0</v>
      </c>
      <c r="I21" s="42">
        <f t="shared" si="6"/>
        <v>0</v>
      </c>
      <c r="J21" s="42">
        <f t="shared" si="6"/>
        <v>0</v>
      </c>
      <c r="K21" s="42">
        <f t="shared" si="6"/>
        <v>0</v>
      </c>
      <c r="L21" s="42">
        <f t="shared" si="6"/>
        <v>0</v>
      </c>
      <c r="M21" s="42">
        <f t="shared" si="6"/>
        <v>0</v>
      </c>
      <c r="N21" s="42">
        <f t="shared" si="6"/>
        <v>0</v>
      </c>
      <c r="O21" s="42">
        <f t="shared" si="6"/>
        <v>0</v>
      </c>
      <c r="P21" s="42">
        <f t="shared" si="6"/>
        <v>0</v>
      </c>
      <c r="Q21" s="42">
        <f t="shared" si="6"/>
        <v>0</v>
      </c>
      <c r="R21" s="42">
        <f t="shared" si="6"/>
        <v>0</v>
      </c>
      <c r="S21" s="42">
        <f t="shared" si="6"/>
        <v>0</v>
      </c>
      <c r="T21" s="42">
        <f>SUM(T23+T22)</f>
        <v>236</v>
      </c>
    </row>
    <row r="22" spans="1:20" s="215" customFormat="1" ht="18" customHeight="1">
      <c r="A22" s="188"/>
      <c r="B22" s="196" t="s">
        <v>157</v>
      </c>
      <c r="C22" s="216">
        <v>118</v>
      </c>
      <c r="D22" s="216"/>
      <c r="E22" s="216"/>
      <c r="F22" s="216">
        <v>100</v>
      </c>
      <c r="G22" s="216"/>
      <c r="H22" s="216"/>
      <c r="I22" s="216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03">
        <f>SUM(C22:S22)</f>
        <v>218</v>
      </c>
    </row>
    <row r="23" spans="1:20" s="215" customFormat="1" ht="18" customHeight="1">
      <c r="A23" s="188"/>
      <c r="B23" s="196" t="s">
        <v>189</v>
      </c>
      <c r="C23" s="216">
        <v>18</v>
      </c>
      <c r="D23" s="216"/>
      <c r="E23" s="216"/>
      <c r="F23" s="216"/>
      <c r="G23" s="216"/>
      <c r="H23" s="216"/>
      <c r="I23" s="21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203">
        <f>SUM(C23:S23)</f>
        <v>18</v>
      </c>
    </row>
    <row r="24" spans="1:20" s="195" customFormat="1" ht="18" customHeight="1">
      <c r="A24" s="188">
        <v>1</v>
      </c>
      <c r="B24" s="194" t="s">
        <v>100</v>
      </c>
      <c r="C24" s="42">
        <f t="shared" ref="C24:S24" si="7">SUM(C26+C25)</f>
        <v>0</v>
      </c>
      <c r="D24" s="42">
        <f t="shared" si="7"/>
        <v>55</v>
      </c>
      <c r="E24" s="42">
        <f t="shared" si="7"/>
        <v>10</v>
      </c>
      <c r="F24" s="42">
        <f t="shared" si="7"/>
        <v>187</v>
      </c>
      <c r="G24" s="42">
        <f t="shared" si="7"/>
        <v>65</v>
      </c>
      <c r="H24" s="42">
        <f t="shared" si="7"/>
        <v>0</v>
      </c>
      <c r="I24" s="42">
        <f t="shared" si="7"/>
        <v>0</v>
      </c>
      <c r="J24" s="42">
        <f t="shared" si="7"/>
        <v>0</v>
      </c>
      <c r="K24" s="42">
        <f t="shared" si="7"/>
        <v>0</v>
      </c>
      <c r="L24" s="42">
        <f t="shared" si="7"/>
        <v>0</v>
      </c>
      <c r="M24" s="42">
        <f t="shared" si="7"/>
        <v>0</v>
      </c>
      <c r="N24" s="42">
        <f t="shared" si="7"/>
        <v>0</v>
      </c>
      <c r="O24" s="42">
        <f t="shared" si="7"/>
        <v>0</v>
      </c>
      <c r="P24" s="42">
        <f t="shared" si="7"/>
        <v>0</v>
      </c>
      <c r="Q24" s="42">
        <f t="shared" si="7"/>
        <v>0</v>
      </c>
      <c r="R24" s="42">
        <f t="shared" si="7"/>
        <v>0</v>
      </c>
      <c r="S24" s="42">
        <f t="shared" si="7"/>
        <v>0</v>
      </c>
      <c r="T24" s="42">
        <f>SUM(T26+T25)</f>
        <v>317</v>
      </c>
    </row>
    <row r="25" spans="1:20" s="220" customFormat="1" ht="18" customHeight="1">
      <c r="A25" s="188"/>
      <c r="B25" s="196" t="s">
        <v>157</v>
      </c>
      <c r="C25" s="217"/>
      <c r="D25" s="218">
        <v>25</v>
      </c>
      <c r="E25" s="217">
        <v>10</v>
      </c>
      <c r="F25" s="217">
        <v>187</v>
      </c>
      <c r="G25" s="197">
        <f>36+14</f>
        <v>50</v>
      </c>
      <c r="H25" s="197"/>
      <c r="I25" s="197"/>
      <c r="J25" s="198"/>
      <c r="K25" s="219"/>
      <c r="L25" s="219"/>
      <c r="M25" s="219"/>
      <c r="N25" s="34"/>
      <c r="O25" s="34"/>
      <c r="P25" s="34"/>
      <c r="Q25" s="34"/>
      <c r="R25" s="219"/>
      <c r="S25" s="219"/>
      <c r="T25" s="203">
        <f>SUM(C25:S25)</f>
        <v>272</v>
      </c>
    </row>
    <row r="26" spans="1:20" s="220" customFormat="1" ht="18" customHeight="1">
      <c r="A26" s="188"/>
      <c r="B26" s="196" t="s">
        <v>189</v>
      </c>
      <c r="C26" s="217"/>
      <c r="D26" s="217">
        <v>30</v>
      </c>
      <c r="E26" s="217"/>
      <c r="F26" s="217"/>
      <c r="G26" s="217">
        <v>15</v>
      </c>
      <c r="H26" s="217"/>
      <c r="I26" s="217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203">
        <f>SUM(C26:S26)</f>
        <v>45</v>
      </c>
    </row>
    <row r="27" spans="1:20" s="195" customFormat="1" ht="18" customHeight="1">
      <c r="A27" s="188">
        <v>1</v>
      </c>
      <c r="B27" s="194" t="s">
        <v>29</v>
      </c>
      <c r="C27" s="42">
        <f t="shared" ref="C27:S27" si="8">SUM(C29+C28)</f>
        <v>3</v>
      </c>
      <c r="D27" s="42">
        <f t="shared" si="8"/>
        <v>206</v>
      </c>
      <c r="E27" s="42">
        <f t="shared" si="8"/>
        <v>18</v>
      </c>
      <c r="F27" s="42">
        <f t="shared" si="8"/>
        <v>550</v>
      </c>
      <c r="G27" s="42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  <c r="R27" s="42">
        <f t="shared" si="8"/>
        <v>0</v>
      </c>
      <c r="S27" s="42">
        <f t="shared" si="8"/>
        <v>100</v>
      </c>
      <c r="T27" s="42">
        <f>SUM(T29+T28)</f>
        <v>877</v>
      </c>
    </row>
    <row r="28" spans="1:20" s="220" customFormat="1" ht="18" customHeight="1">
      <c r="A28" s="188"/>
      <c r="B28" s="196" t="s">
        <v>157</v>
      </c>
      <c r="C28" s="221">
        <v>3</v>
      </c>
      <c r="D28" s="221">
        <v>100</v>
      </c>
      <c r="E28" s="221">
        <v>16</v>
      </c>
      <c r="F28" s="221">
        <v>550</v>
      </c>
      <c r="G28" s="221"/>
      <c r="H28" s="221"/>
      <c r="I28" s="221"/>
      <c r="J28" s="32"/>
      <c r="K28" s="32"/>
      <c r="L28" s="32"/>
      <c r="M28" s="32"/>
      <c r="N28" s="32"/>
      <c r="O28" s="32"/>
      <c r="P28" s="32"/>
      <c r="Q28" s="32"/>
      <c r="R28" s="32"/>
      <c r="S28" s="32">
        <v>100</v>
      </c>
      <c r="T28" s="203">
        <f>SUM(C28:S28)</f>
        <v>769</v>
      </c>
    </row>
    <row r="29" spans="1:20" s="220" customFormat="1" ht="18" customHeight="1">
      <c r="A29" s="188"/>
      <c r="B29" s="196" t="s">
        <v>189</v>
      </c>
      <c r="C29" s="221"/>
      <c r="D29" s="221">
        <v>106</v>
      </c>
      <c r="E29" s="221">
        <v>2</v>
      </c>
      <c r="F29" s="221"/>
      <c r="G29" s="221"/>
      <c r="H29" s="221"/>
      <c r="I29" s="22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03">
        <f>SUM(C29:S29)</f>
        <v>108</v>
      </c>
    </row>
    <row r="30" spans="1:20" s="195" customFormat="1" ht="18" customHeight="1">
      <c r="A30" s="188">
        <v>1</v>
      </c>
      <c r="B30" s="194" t="s">
        <v>101</v>
      </c>
      <c r="C30" s="42">
        <f t="shared" ref="C30:S30" si="9">SUM(C32+C31)</f>
        <v>0</v>
      </c>
      <c r="D30" s="42">
        <f t="shared" si="9"/>
        <v>0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42">
        <f t="shared" si="9"/>
        <v>505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>SUM(T32+T31)</f>
        <v>505</v>
      </c>
    </row>
    <row r="31" spans="1:20" s="215" customFormat="1" ht="18" customHeight="1">
      <c r="A31" s="188"/>
      <c r="B31" s="196" t="s">
        <v>157</v>
      </c>
      <c r="C31" s="202"/>
      <c r="D31" s="202"/>
      <c r="E31" s="202"/>
      <c r="F31" s="202"/>
      <c r="G31" s="202"/>
      <c r="H31" s="202"/>
      <c r="I31" s="202"/>
      <c r="J31" s="198"/>
      <c r="K31" s="198"/>
      <c r="L31" s="198"/>
      <c r="M31" s="198"/>
      <c r="N31" s="198"/>
      <c r="O31" s="198">
        <f>493-13</f>
        <v>480</v>
      </c>
      <c r="P31" s="198"/>
      <c r="Q31" s="198"/>
      <c r="R31" s="198"/>
      <c r="S31" s="198"/>
      <c r="T31" s="203">
        <f>SUM(C31:S31)</f>
        <v>480</v>
      </c>
    </row>
    <row r="32" spans="1:20" s="215" customFormat="1" ht="18" customHeight="1">
      <c r="A32" s="188"/>
      <c r="B32" s="196" t="s">
        <v>189</v>
      </c>
      <c r="C32" s="202"/>
      <c r="D32" s="202"/>
      <c r="E32" s="202"/>
      <c r="F32" s="202"/>
      <c r="G32" s="202"/>
      <c r="H32" s="202"/>
      <c r="I32" s="202"/>
      <c r="J32" s="198"/>
      <c r="K32" s="198"/>
      <c r="L32" s="198"/>
      <c r="M32" s="198"/>
      <c r="N32" s="198"/>
      <c r="O32" s="198">
        <f>12+13</f>
        <v>25</v>
      </c>
      <c r="P32" s="198"/>
      <c r="Q32" s="198"/>
      <c r="R32" s="198"/>
      <c r="S32" s="198"/>
      <c r="T32" s="203">
        <f>SUM(C32:S32)</f>
        <v>25</v>
      </c>
    </row>
    <row r="33" spans="1:20" s="222" customFormat="1" ht="18" customHeight="1">
      <c r="A33" s="188">
        <v>1</v>
      </c>
      <c r="B33" s="194" t="s">
        <v>31</v>
      </c>
      <c r="C33" s="42">
        <f t="shared" ref="C33:S33" si="10">SUM(C35+C34)</f>
        <v>181</v>
      </c>
      <c r="D33" s="42">
        <f t="shared" si="10"/>
        <v>30</v>
      </c>
      <c r="E33" s="42">
        <f t="shared" si="10"/>
        <v>12</v>
      </c>
      <c r="F33" s="42">
        <f t="shared" si="10"/>
        <v>300</v>
      </c>
      <c r="G33" s="42">
        <f t="shared" si="10"/>
        <v>226</v>
      </c>
      <c r="H33" s="42">
        <f t="shared" si="10"/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100</v>
      </c>
      <c r="T33" s="42">
        <f>SUM(T35+T34)</f>
        <v>849</v>
      </c>
    </row>
    <row r="34" spans="1:20" s="220" customFormat="1" ht="18" customHeight="1">
      <c r="A34" s="188"/>
      <c r="B34" s="196" t="s">
        <v>157</v>
      </c>
      <c r="C34" s="202">
        <v>152</v>
      </c>
      <c r="D34" s="202">
        <v>10</v>
      </c>
      <c r="E34" s="202">
        <v>4</v>
      </c>
      <c r="F34" s="202">
        <v>300</v>
      </c>
      <c r="G34" s="202">
        <f>176+24</f>
        <v>200</v>
      </c>
      <c r="H34" s="202"/>
      <c r="I34" s="202"/>
      <c r="J34" s="198"/>
      <c r="K34" s="198"/>
      <c r="L34" s="198"/>
      <c r="M34" s="198"/>
      <c r="N34" s="198"/>
      <c r="O34" s="198"/>
      <c r="P34" s="198"/>
      <c r="Q34" s="198"/>
      <c r="R34" s="198"/>
      <c r="S34" s="198">
        <v>100</v>
      </c>
      <c r="T34" s="203">
        <f>SUM(C34:S34)</f>
        <v>766</v>
      </c>
    </row>
    <row r="35" spans="1:20" s="220" customFormat="1" ht="18" customHeight="1">
      <c r="A35" s="188"/>
      <c r="B35" s="196" t="s">
        <v>189</v>
      </c>
      <c r="C35" s="202">
        <v>29</v>
      </c>
      <c r="D35" s="202">
        <v>20</v>
      </c>
      <c r="E35" s="202">
        <v>8</v>
      </c>
      <c r="F35" s="202"/>
      <c r="G35" s="202">
        <v>26</v>
      </c>
      <c r="H35" s="202"/>
      <c r="I35" s="202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203">
        <f>SUM(C35:S35)</f>
        <v>83</v>
      </c>
    </row>
    <row r="36" spans="1:20" s="223" customFormat="1" ht="18" customHeight="1">
      <c r="A36" s="188">
        <v>1</v>
      </c>
      <c r="B36" s="194" t="s">
        <v>102</v>
      </c>
      <c r="C36" s="42">
        <f t="shared" ref="C36:S36" si="11">SUM(C38+C37)</f>
        <v>0</v>
      </c>
      <c r="D36" s="42">
        <f t="shared" si="11"/>
        <v>0</v>
      </c>
      <c r="E36" s="42">
        <f t="shared" si="11"/>
        <v>0</v>
      </c>
      <c r="F36" s="42">
        <f t="shared" si="11"/>
        <v>0</v>
      </c>
      <c r="G36" s="42">
        <f t="shared" si="11"/>
        <v>0</v>
      </c>
      <c r="H36" s="42">
        <f t="shared" si="11"/>
        <v>0</v>
      </c>
      <c r="I36" s="42">
        <f t="shared" si="11"/>
        <v>136</v>
      </c>
      <c r="J36" s="42">
        <f t="shared" si="11"/>
        <v>139</v>
      </c>
      <c r="K36" s="42">
        <f t="shared" si="11"/>
        <v>0</v>
      </c>
      <c r="L36" s="42">
        <f t="shared" si="11"/>
        <v>90</v>
      </c>
      <c r="M36" s="42">
        <f t="shared" si="11"/>
        <v>14</v>
      </c>
      <c r="N36" s="42">
        <f t="shared" si="11"/>
        <v>0</v>
      </c>
      <c r="O36" s="42">
        <f t="shared" si="11"/>
        <v>0</v>
      </c>
      <c r="P36" s="42">
        <f t="shared" si="11"/>
        <v>0</v>
      </c>
      <c r="Q36" s="42">
        <f t="shared" si="11"/>
        <v>0</v>
      </c>
      <c r="R36" s="42">
        <f t="shared" si="11"/>
        <v>0</v>
      </c>
      <c r="S36" s="42">
        <f t="shared" si="11"/>
        <v>0</v>
      </c>
      <c r="T36" s="42">
        <f>SUM(T38+T37)</f>
        <v>379</v>
      </c>
    </row>
    <row r="37" spans="1:20" s="224" customFormat="1" ht="18" customHeight="1">
      <c r="A37" s="209"/>
      <c r="B37" s="210" t="s">
        <v>157</v>
      </c>
      <c r="C37" s="211"/>
      <c r="D37" s="211"/>
      <c r="E37" s="211"/>
      <c r="F37" s="211"/>
      <c r="G37" s="211"/>
      <c r="H37" s="211"/>
      <c r="I37" s="211">
        <v>100</v>
      </c>
      <c r="J37" s="212">
        <f>91+38</f>
        <v>129</v>
      </c>
      <c r="K37" s="212"/>
      <c r="L37" s="212"/>
      <c r="M37" s="212">
        <v>12</v>
      </c>
      <c r="N37" s="212"/>
      <c r="O37" s="212"/>
      <c r="P37" s="212"/>
      <c r="Q37" s="212"/>
      <c r="R37" s="212"/>
      <c r="S37" s="212"/>
      <c r="T37" s="213">
        <f>SUM(C37:S37)</f>
        <v>241</v>
      </c>
    </row>
    <row r="38" spans="1:20" s="224" customFormat="1" ht="18" customHeight="1">
      <c r="A38" s="209"/>
      <c r="B38" s="210" t="s">
        <v>189</v>
      </c>
      <c r="C38" s="211"/>
      <c r="D38" s="211"/>
      <c r="E38" s="211"/>
      <c r="F38" s="211"/>
      <c r="G38" s="211"/>
      <c r="H38" s="211"/>
      <c r="I38" s="211">
        <v>36</v>
      </c>
      <c r="J38" s="212">
        <f>100-90</f>
        <v>10</v>
      </c>
      <c r="K38" s="212"/>
      <c r="L38" s="212">
        <v>90</v>
      </c>
      <c r="M38" s="212">
        <v>2</v>
      </c>
      <c r="N38" s="212"/>
      <c r="O38" s="212"/>
      <c r="P38" s="212"/>
      <c r="Q38" s="212"/>
      <c r="R38" s="212"/>
      <c r="S38" s="212"/>
      <c r="T38" s="213">
        <f>SUM(C38:S38)</f>
        <v>138</v>
      </c>
    </row>
    <row r="39" spans="1:20" s="223" customFormat="1" ht="18" customHeight="1">
      <c r="A39" s="188">
        <v>1</v>
      </c>
      <c r="B39" s="194" t="s">
        <v>103</v>
      </c>
      <c r="C39" s="42">
        <f t="shared" ref="C39:Q39" si="12">SUM(C41+C40)</f>
        <v>94</v>
      </c>
      <c r="D39" s="42">
        <f t="shared" si="12"/>
        <v>39</v>
      </c>
      <c r="E39" s="42">
        <f t="shared" si="12"/>
        <v>7</v>
      </c>
      <c r="F39" s="42">
        <f t="shared" si="12"/>
        <v>100</v>
      </c>
      <c r="G39" s="42">
        <f t="shared" si="12"/>
        <v>109</v>
      </c>
      <c r="H39" s="42">
        <f t="shared" si="12"/>
        <v>0</v>
      </c>
      <c r="I39" s="42">
        <f t="shared" si="12"/>
        <v>0</v>
      </c>
      <c r="J39" s="42">
        <f t="shared" si="12"/>
        <v>0</v>
      </c>
      <c r="K39" s="42">
        <f t="shared" si="12"/>
        <v>0</v>
      </c>
      <c r="L39" s="42">
        <f t="shared" si="12"/>
        <v>0</v>
      </c>
      <c r="M39" s="42">
        <f t="shared" si="12"/>
        <v>0</v>
      </c>
      <c r="N39" s="42">
        <f t="shared" si="12"/>
        <v>0</v>
      </c>
      <c r="O39" s="42">
        <f t="shared" si="12"/>
        <v>0</v>
      </c>
      <c r="P39" s="42">
        <f t="shared" si="12"/>
        <v>0</v>
      </c>
      <c r="Q39" s="42">
        <f t="shared" si="12"/>
        <v>0</v>
      </c>
      <c r="R39" s="42">
        <f>SUM(R41+R40)</f>
        <v>0</v>
      </c>
      <c r="S39" s="42">
        <f>SUM(S41+S40)</f>
        <v>0</v>
      </c>
      <c r="T39" s="42">
        <f>SUM(T41+T40)</f>
        <v>349</v>
      </c>
    </row>
    <row r="40" spans="1:20" s="225" customFormat="1" ht="18" customHeight="1">
      <c r="A40" s="188"/>
      <c r="B40" s="196" t="s">
        <v>157</v>
      </c>
      <c r="C40" s="202">
        <v>76</v>
      </c>
      <c r="D40" s="202">
        <v>14</v>
      </c>
      <c r="E40" s="202">
        <v>5</v>
      </c>
      <c r="F40" s="202">
        <v>100</v>
      </c>
      <c r="G40" s="202">
        <f>60+40</f>
        <v>100</v>
      </c>
      <c r="H40" s="202"/>
      <c r="I40" s="202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203">
        <f>SUM(C40:S40)</f>
        <v>295</v>
      </c>
    </row>
    <row r="41" spans="1:20" s="225" customFormat="1" ht="18" customHeight="1">
      <c r="A41" s="188"/>
      <c r="B41" s="196" t="s">
        <v>189</v>
      </c>
      <c r="C41" s="202">
        <v>18</v>
      </c>
      <c r="D41" s="202">
        <v>25</v>
      </c>
      <c r="E41" s="202">
        <v>2</v>
      </c>
      <c r="F41" s="202"/>
      <c r="G41" s="202">
        <f>6+3</f>
        <v>9</v>
      </c>
      <c r="H41" s="202"/>
      <c r="I41" s="202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203">
        <f>SUM(C41:S41)</f>
        <v>54</v>
      </c>
    </row>
    <row r="42" spans="1:20" s="195" customFormat="1" ht="18" customHeight="1">
      <c r="A42" s="188">
        <v>1</v>
      </c>
      <c r="B42" s="194" t="s">
        <v>104</v>
      </c>
      <c r="C42" s="42">
        <f t="shared" ref="C42:S42" si="13">SUM(C44+C43)</f>
        <v>32</v>
      </c>
      <c r="D42" s="42">
        <f t="shared" si="13"/>
        <v>45</v>
      </c>
      <c r="E42" s="42">
        <f t="shared" si="13"/>
        <v>7</v>
      </c>
      <c r="F42" s="42">
        <f t="shared" si="13"/>
        <v>30</v>
      </c>
      <c r="G42" s="42">
        <f t="shared" si="13"/>
        <v>0</v>
      </c>
      <c r="H42" s="42">
        <f t="shared" si="13"/>
        <v>0</v>
      </c>
      <c r="I42" s="42">
        <f t="shared" si="13"/>
        <v>0</v>
      </c>
      <c r="J42" s="42">
        <f t="shared" si="13"/>
        <v>0</v>
      </c>
      <c r="K42" s="42">
        <f t="shared" si="13"/>
        <v>0</v>
      </c>
      <c r="L42" s="42">
        <f t="shared" si="13"/>
        <v>0</v>
      </c>
      <c r="M42" s="42">
        <f t="shared" si="13"/>
        <v>0</v>
      </c>
      <c r="N42" s="42">
        <f t="shared" si="13"/>
        <v>420</v>
      </c>
      <c r="O42" s="42">
        <f t="shared" si="13"/>
        <v>0</v>
      </c>
      <c r="P42" s="42">
        <f t="shared" si="13"/>
        <v>0</v>
      </c>
      <c r="Q42" s="42">
        <f t="shared" si="13"/>
        <v>0</v>
      </c>
      <c r="R42" s="42">
        <f t="shared" si="13"/>
        <v>0</v>
      </c>
      <c r="S42" s="42">
        <f t="shared" si="13"/>
        <v>0</v>
      </c>
      <c r="T42" s="42">
        <f>SUM(T44+T43)</f>
        <v>534</v>
      </c>
    </row>
    <row r="43" spans="1:20" s="215" customFormat="1" ht="18" customHeight="1">
      <c r="A43" s="188"/>
      <c r="B43" s="196" t="s">
        <v>157</v>
      </c>
      <c r="C43" s="202">
        <v>26</v>
      </c>
      <c r="D43" s="202">
        <v>10</v>
      </c>
      <c r="E43" s="202">
        <v>7</v>
      </c>
      <c r="F43" s="202">
        <v>30</v>
      </c>
      <c r="G43" s="202"/>
      <c r="H43" s="202"/>
      <c r="I43" s="202"/>
      <c r="J43" s="198"/>
      <c r="K43" s="198"/>
      <c r="L43" s="198"/>
      <c r="M43" s="198"/>
      <c r="N43" s="198">
        <f>320+100</f>
        <v>420</v>
      </c>
      <c r="O43" s="198"/>
      <c r="P43" s="198"/>
      <c r="Q43" s="198"/>
      <c r="R43" s="198"/>
      <c r="S43" s="198"/>
      <c r="T43" s="203">
        <f>SUM(C43:S43)</f>
        <v>493</v>
      </c>
    </row>
    <row r="44" spans="1:20" s="215" customFormat="1" ht="18" customHeight="1">
      <c r="A44" s="188"/>
      <c r="B44" s="196" t="s">
        <v>189</v>
      </c>
      <c r="C44" s="202">
        <v>6</v>
      </c>
      <c r="D44" s="202">
        <v>35</v>
      </c>
      <c r="E44" s="202"/>
      <c r="F44" s="202"/>
      <c r="G44" s="202"/>
      <c r="H44" s="202"/>
      <c r="I44" s="202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203">
        <f>SUM(C44:S44)</f>
        <v>41</v>
      </c>
    </row>
    <row r="45" spans="1:20" s="223" customFormat="1" ht="18" customHeight="1">
      <c r="A45" s="188">
        <v>1</v>
      </c>
      <c r="B45" s="194" t="s">
        <v>105</v>
      </c>
      <c r="C45" s="42">
        <f t="shared" ref="C45:S45" si="14">SUM(C47+C46)</f>
        <v>0</v>
      </c>
      <c r="D45" s="42">
        <f t="shared" si="14"/>
        <v>21</v>
      </c>
      <c r="E45" s="42">
        <f t="shared" si="14"/>
        <v>18</v>
      </c>
      <c r="F45" s="42">
        <f t="shared" si="14"/>
        <v>20</v>
      </c>
      <c r="G45" s="42">
        <f t="shared" si="14"/>
        <v>109</v>
      </c>
      <c r="H45" s="42">
        <f t="shared" si="14"/>
        <v>0</v>
      </c>
      <c r="I45" s="42">
        <f t="shared" si="14"/>
        <v>0</v>
      </c>
      <c r="J45" s="42">
        <f t="shared" si="14"/>
        <v>0</v>
      </c>
      <c r="K45" s="42">
        <f t="shared" si="14"/>
        <v>0</v>
      </c>
      <c r="L45" s="42">
        <f t="shared" si="14"/>
        <v>0</v>
      </c>
      <c r="M45" s="42">
        <f t="shared" si="14"/>
        <v>0</v>
      </c>
      <c r="N45" s="42">
        <f t="shared" si="14"/>
        <v>0</v>
      </c>
      <c r="O45" s="42">
        <f t="shared" si="14"/>
        <v>0</v>
      </c>
      <c r="P45" s="42">
        <f t="shared" si="14"/>
        <v>0</v>
      </c>
      <c r="Q45" s="42">
        <f t="shared" si="14"/>
        <v>0</v>
      </c>
      <c r="R45" s="42">
        <f t="shared" si="14"/>
        <v>0</v>
      </c>
      <c r="S45" s="42">
        <f t="shared" si="14"/>
        <v>0</v>
      </c>
      <c r="T45" s="42">
        <f>SUM(T47+T46)</f>
        <v>168</v>
      </c>
    </row>
    <row r="46" spans="1:20" s="226" customFormat="1" ht="18" customHeight="1">
      <c r="A46" s="188"/>
      <c r="B46" s="196" t="s">
        <v>157</v>
      </c>
      <c r="C46" s="202"/>
      <c r="D46" s="202">
        <v>6</v>
      </c>
      <c r="E46" s="202">
        <v>15</v>
      </c>
      <c r="F46" s="202">
        <v>20</v>
      </c>
      <c r="G46" s="202">
        <f>75+25</f>
        <v>100</v>
      </c>
      <c r="H46" s="202"/>
      <c r="I46" s="202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203">
        <f>SUM(C46:S46)</f>
        <v>141</v>
      </c>
    </row>
    <row r="47" spans="1:20" s="226" customFormat="1" ht="18" customHeight="1">
      <c r="A47" s="188"/>
      <c r="B47" s="196" t="s">
        <v>189</v>
      </c>
      <c r="C47" s="202"/>
      <c r="D47" s="202">
        <v>15</v>
      </c>
      <c r="E47" s="202">
        <v>3</v>
      </c>
      <c r="F47" s="202"/>
      <c r="G47" s="202">
        <v>9</v>
      </c>
      <c r="H47" s="202"/>
      <c r="I47" s="202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203">
        <f>SUM(C47:S47)</f>
        <v>27</v>
      </c>
    </row>
    <row r="48" spans="1:20" s="195" customFormat="1" ht="18" customHeight="1">
      <c r="A48" s="188">
        <v>1</v>
      </c>
      <c r="B48" s="194" t="s">
        <v>106</v>
      </c>
      <c r="C48" s="42">
        <f t="shared" ref="C48:S48" si="15">SUM(C50+C49)</f>
        <v>0</v>
      </c>
      <c r="D48" s="42">
        <f t="shared" si="15"/>
        <v>34</v>
      </c>
      <c r="E48" s="42">
        <f t="shared" si="15"/>
        <v>6</v>
      </c>
      <c r="F48" s="42">
        <f t="shared" si="15"/>
        <v>50</v>
      </c>
      <c r="G48" s="42">
        <f t="shared" si="15"/>
        <v>127</v>
      </c>
      <c r="H48" s="42">
        <f t="shared" si="15"/>
        <v>0</v>
      </c>
      <c r="I48" s="42">
        <f t="shared" si="15"/>
        <v>0</v>
      </c>
      <c r="J48" s="42">
        <f t="shared" si="15"/>
        <v>0</v>
      </c>
      <c r="K48" s="42">
        <f t="shared" si="15"/>
        <v>0</v>
      </c>
      <c r="L48" s="42">
        <f t="shared" si="15"/>
        <v>0</v>
      </c>
      <c r="M48" s="42">
        <f t="shared" si="15"/>
        <v>0</v>
      </c>
      <c r="N48" s="42">
        <f t="shared" si="15"/>
        <v>266</v>
      </c>
      <c r="O48" s="42">
        <f t="shared" si="15"/>
        <v>0</v>
      </c>
      <c r="P48" s="42">
        <f t="shared" si="15"/>
        <v>0</v>
      </c>
      <c r="Q48" s="42">
        <f t="shared" si="15"/>
        <v>0</v>
      </c>
      <c r="R48" s="42">
        <f t="shared" si="15"/>
        <v>0</v>
      </c>
      <c r="S48" s="42">
        <f t="shared" si="15"/>
        <v>0</v>
      </c>
      <c r="T48" s="42">
        <f>SUM(T50+T49)</f>
        <v>483</v>
      </c>
    </row>
    <row r="49" spans="1:20" s="229" customFormat="1" ht="18" customHeight="1">
      <c r="A49" s="188"/>
      <c r="B49" s="196" t="s">
        <v>157</v>
      </c>
      <c r="C49" s="216"/>
      <c r="D49" s="227">
        <v>10</v>
      </c>
      <c r="E49" s="216">
        <v>4</v>
      </c>
      <c r="F49" s="216">
        <v>50</v>
      </c>
      <c r="G49" s="227">
        <f>117+3</f>
        <v>120</v>
      </c>
      <c r="H49" s="227"/>
      <c r="I49" s="227"/>
      <c r="J49" s="228"/>
      <c r="K49" s="228"/>
      <c r="L49" s="228"/>
      <c r="M49" s="228"/>
      <c r="N49" s="34">
        <f>100+166</f>
        <v>266</v>
      </c>
      <c r="O49" s="34"/>
      <c r="P49" s="34"/>
      <c r="Q49" s="34"/>
      <c r="R49" s="228"/>
      <c r="S49" s="228"/>
      <c r="T49" s="203">
        <f>SUM(C49:S49)</f>
        <v>450</v>
      </c>
    </row>
    <row r="50" spans="1:20" s="229" customFormat="1" ht="18" customHeight="1">
      <c r="A50" s="188"/>
      <c r="B50" s="196" t="s">
        <v>189</v>
      </c>
      <c r="C50" s="216"/>
      <c r="D50" s="216">
        <v>24</v>
      </c>
      <c r="E50" s="216">
        <v>2</v>
      </c>
      <c r="F50" s="216"/>
      <c r="G50" s="216">
        <v>7</v>
      </c>
      <c r="H50" s="216"/>
      <c r="I50" s="21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03">
        <f>SUM(C50:S50)</f>
        <v>33</v>
      </c>
    </row>
    <row r="51" spans="1:20" s="195" customFormat="1" ht="18" customHeight="1">
      <c r="A51" s="188">
        <v>1</v>
      </c>
      <c r="B51" s="194" t="s">
        <v>107</v>
      </c>
      <c r="C51" s="42">
        <f t="shared" ref="C51:S51" si="16">SUM(C53+C52)</f>
        <v>104</v>
      </c>
      <c r="D51" s="42">
        <f t="shared" si="16"/>
        <v>0</v>
      </c>
      <c r="E51" s="42">
        <f t="shared" si="16"/>
        <v>0</v>
      </c>
      <c r="F51" s="42">
        <f t="shared" si="16"/>
        <v>60</v>
      </c>
      <c r="G51" s="42">
        <f t="shared" si="16"/>
        <v>90</v>
      </c>
      <c r="H51" s="42">
        <f t="shared" si="16"/>
        <v>0</v>
      </c>
      <c r="I51" s="42">
        <f t="shared" si="16"/>
        <v>0</v>
      </c>
      <c r="J51" s="42">
        <f t="shared" si="16"/>
        <v>0</v>
      </c>
      <c r="K51" s="42">
        <f t="shared" si="16"/>
        <v>0</v>
      </c>
      <c r="L51" s="42">
        <f t="shared" si="16"/>
        <v>0</v>
      </c>
      <c r="M51" s="42">
        <f t="shared" si="16"/>
        <v>0</v>
      </c>
      <c r="N51" s="42">
        <f t="shared" si="16"/>
        <v>0</v>
      </c>
      <c r="O51" s="42">
        <f t="shared" si="16"/>
        <v>0</v>
      </c>
      <c r="P51" s="42">
        <f t="shared" si="16"/>
        <v>0</v>
      </c>
      <c r="Q51" s="42">
        <f t="shared" si="16"/>
        <v>25</v>
      </c>
      <c r="R51" s="42">
        <f t="shared" si="16"/>
        <v>0</v>
      </c>
      <c r="S51" s="42">
        <f t="shared" si="16"/>
        <v>0</v>
      </c>
      <c r="T51" s="42">
        <f>SUM(T53+T52)</f>
        <v>279</v>
      </c>
    </row>
    <row r="52" spans="1:20" s="229" customFormat="1" ht="18" customHeight="1">
      <c r="A52" s="188"/>
      <c r="B52" s="196" t="s">
        <v>157</v>
      </c>
      <c r="C52" s="221">
        <v>88</v>
      </c>
      <c r="D52" s="221"/>
      <c r="E52" s="221"/>
      <c r="F52" s="221">
        <f>10+50</f>
        <v>60</v>
      </c>
      <c r="G52" s="221">
        <f>63+17</f>
        <v>80</v>
      </c>
      <c r="H52" s="221"/>
      <c r="I52" s="221"/>
      <c r="J52" s="32"/>
      <c r="K52" s="32"/>
      <c r="L52" s="32"/>
      <c r="M52" s="32"/>
      <c r="N52" s="32"/>
      <c r="O52" s="32"/>
      <c r="P52" s="32"/>
      <c r="Q52" s="32">
        <v>25</v>
      </c>
      <c r="R52" s="32"/>
      <c r="S52" s="32"/>
      <c r="T52" s="203">
        <f>SUM(C52:S52)</f>
        <v>253</v>
      </c>
    </row>
    <row r="53" spans="1:20" s="229" customFormat="1" ht="18" customHeight="1">
      <c r="A53" s="188"/>
      <c r="B53" s="196" t="s">
        <v>189</v>
      </c>
      <c r="C53" s="221">
        <v>16</v>
      </c>
      <c r="D53" s="221"/>
      <c r="E53" s="221"/>
      <c r="F53" s="221"/>
      <c r="G53" s="221">
        <v>10</v>
      </c>
      <c r="H53" s="221"/>
      <c r="I53" s="22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03">
        <f>SUM(C53:S53)</f>
        <v>26</v>
      </c>
    </row>
    <row r="54" spans="1:20" s="195" customFormat="1" ht="18" customHeight="1">
      <c r="A54" s="188">
        <v>1</v>
      </c>
      <c r="B54" s="194" t="s">
        <v>108</v>
      </c>
      <c r="C54" s="42">
        <f t="shared" ref="C54:S54" si="17">SUM(C56+C55)</f>
        <v>106</v>
      </c>
      <c r="D54" s="42">
        <f t="shared" si="17"/>
        <v>0</v>
      </c>
      <c r="E54" s="42">
        <f t="shared" si="17"/>
        <v>0</v>
      </c>
      <c r="F54" s="42">
        <f t="shared" si="17"/>
        <v>61</v>
      </c>
      <c r="G54" s="42">
        <f t="shared" si="17"/>
        <v>101</v>
      </c>
      <c r="H54" s="42">
        <f t="shared" si="17"/>
        <v>0</v>
      </c>
      <c r="I54" s="42">
        <f t="shared" si="17"/>
        <v>0</v>
      </c>
      <c r="J54" s="42">
        <f t="shared" si="17"/>
        <v>0</v>
      </c>
      <c r="K54" s="42">
        <f t="shared" si="17"/>
        <v>0</v>
      </c>
      <c r="L54" s="42">
        <f t="shared" si="17"/>
        <v>0</v>
      </c>
      <c r="M54" s="42">
        <f t="shared" si="17"/>
        <v>0</v>
      </c>
      <c r="N54" s="42">
        <f t="shared" si="17"/>
        <v>0</v>
      </c>
      <c r="O54" s="42">
        <f t="shared" si="17"/>
        <v>0</v>
      </c>
      <c r="P54" s="42">
        <f t="shared" si="17"/>
        <v>85</v>
      </c>
      <c r="Q54" s="42">
        <f t="shared" si="17"/>
        <v>0</v>
      </c>
      <c r="R54" s="42">
        <f t="shared" si="17"/>
        <v>0</v>
      </c>
      <c r="S54" s="42">
        <f t="shared" si="17"/>
        <v>0</v>
      </c>
      <c r="T54" s="42">
        <f>SUM(T56+T55)</f>
        <v>353</v>
      </c>
    </row>
    <row r="55" spans="1:20" s="229" customFormat="1" ht="18" customHeight="1">
      <c r="A55" s="188"/>
      <c r="B55" s="196" t="s">
        <v>157</v>
      </c>
      <c r="C55" s="221">
        <v>94</v>
      </c>
      <c r="D55" s="230"/>
      <c r="E55" s="221"/>
      <c r="F55" s="221">
        <f>11+50</f>
        <v>61</v>
      </c>
      <c r="G55" s="227">
        <f>56+14+30-13</f>
        <v>87</v>
      </c>
      <c r="H55" s="227"/>
      <c r="I55" s="227"/>
      <c r="J55" s="228"/>
      <c r="K55" s="219"/>
      <c r="L55" s="219"/>
      <c r="M55" s="219"/>
      <c r="N55" s="32"/>
      <c r="O55" s="32"/>
      <c r="P55" s="32">
        <v>85</v>
      </c>
      <c r="Q55" s="32"/>
      <c r="R55" s="219"/>
      <c r="S55" s="219"/>
      <c r="T55" s="203">
        <f>SUM(C55:S55)</f>
        <v>327</v>
      </c>
    </row>
    <row r="56" spans="1:20" s="229" customFormat="1" ht="18" customHeight="1">
      <c r="A56" s="188"/>
      <c r="B56" s="196" t="s">
        <v>189</v>
      </c>
      <c r="C56" s="221">
        <v>12</v>
      </c>
      <c r="D56" s="230"/>
      <c r="E56" s="221"/>
      <c r="F56" s="221"/>
      <c r="G56" s="227">
        <v>14</v>
      </c>
      <c r="H56" s="227"/>
      <c r="I56" s="227"/>
      <c r="J56" s="228"/>
      <c r="K56" s="219"/>
      <c r="L56" s="219"/>
      <c r="M56" s="219"/>
      <c r="N56" s="32"/>
      <c r="O56" s="32"/>
      <c r="P56" s="32"/>
      <c r="Q56" s="32"/>
      <c r="R56" s="219"/>
      <c r="S56" s="219"/>
      <c r="T56" s="203">
        <f>SUM(C56:S56)</f>
        <v>26</v>
      </c>
    </row>
    <row r="57" spans="1:20" s="195" customFormat="1" ht="18" customHeight="1">
      <c r="A57" s="188">
        <v>1</v>
      </c>
      <c r="B57" s="194" t="s">
        <v>109</v>
      </c>
      <c r="C57" s="42">
        <f t="shared" ref="C57:S57" si="18">SUM(C59+C58)</f>
        <v>0</v>
      </c>
      <c r="D57" s="42">
        <f t="shared" si="18"/>
        <v>20</v>
      </c>
      <c r="E57" s="42">
        <f t="shared" si="18"/>
        <v>0</v>
      </c>
      <c r="F57" s="42">
        <f t="shared" si="18"/>
        <v>50</v>
      </c>
      <c r="G57" s="42">
        <f t="shared" si="18"/>
        <v>398</v>
      </c>
      <c r="H57" s="42">
        <f t="shared" si="18"/>
        <v>0</v>
      </c>
      <c r="I57" s="42">
        <f t="shared" si="18"/>
        <v>0</v>
      </c>
      <c r="J57" s="42">
        <f t="shared" si="18"/>
        <v>0</v>
      </c>
      <c r="K57" s="42">
        <f t="shared" si="18"/>
        <v>0</v>
      </c>
      <c r="L57" s="42">
        <f t="shared" si="18"/>
        <v>0</v>
      </c>
      <c r="M57" s="42">
        <f t="shared" si="18"/>
        <v>0</v>
      </c>
      <c r="N57" s="42">
        <f t="shared" si="18"/>
        <v>0</v>
      </c>
      <c r="O57" s="42">
        <f t="shared" si="18"/>
        <v>0</v>
      </c>
      <c r="P57" s="42">
        <f t="shared" si="18"/>
        <v>1646</v>
      </c>
      <c r="Q57" s="42">
        <f t="shared" si="18"/>
        <v>0</v>
      </c>
      <c r="R57" s="42">
        <f t="shared" si="18"/>
        <v>0</v>
      </c>
      <c r="S57" s="42">
        <f t="shared" si="18"/>
        <v>0</v>
      </c>
      <c r="T57" s="42">
        <f>SUM(T59+T58)</f>
        <v>2114</v>
      </c>
    </row>
    <row r="58" spans="1:20" s="215" customFormat="1" ht="18" customHeight="1">
      <c r="A58" s="188"/>
      <c r="B58" s="196" t="s">
        <v>157</v>
      </c>
      <c r="C58" s="216"/>
      <c r="D58" s="216">
        <v>10</v>
      </c>
      <c r="E58" s="216"/>
      <c r="F58" s="216">
        <v>50</v>
      </c>
      <c r="G58" s="216">
        <f>326+24</f>
        <v>350</v>
      </c>
      <c r="H58" s="216"/>
      <c r="I58" s="216"/>
      <c r="J58" s="34"/>
      <c r="K58" s="34"/>
      <c r="L58" s="34"/>
      <c r="M58" s="34"/>
      <c r="N58" s="34"/>
      <c r="O58" s="34"/>
      <c r="P58" s="34">
        <f>773+800</f>
        <v>1573</v>
      </c>
      <c r="Q58" s="34"/>
      <c r="R58" s="34"/>
      <c r="S58" s="34"/>
      <c r="T58" s="203">
        <f>SUM(C58:S58)</f>
        <v>1983</v>
      </c>
    </row>
    <row r="59" spans="1:20" s="215" customFormat="1" ht="18" customHeight="1">
      <c r="A59" s="188"/>
      <c r="B59" s="196" t="s">
        <v>189</v>
      </c>
      <c r="C59" s="216"/>
      <c r="D59" s="216">
        <v>10</v>
      </c>
      <c r="E59" s="216"/>
      <c r="F59" s="216"/>
      <c r="G59" s="216">
        <v>48</v>
      </c>
      <c r="H59" s="216"/>
      <c r="I59" s="216"/>
      <c r="J59" s="34"/>
      <c r="K59" s="34"/>
      <c r="L59" s="34"/>
      <c r="M59" s="34"/>
      <c r="N59" s="34"/>
      <c r="O59" s="34"/>
      <c r="P59" s="34">
        <f>23+50</f>
        <v>73</v>
      </c>
      <c r="Q59" s="34"/>
      <c r="R59" s="34"/>
      <c r="S59" s="34"/>
      <c r="T59" s="203">
        <f>SUM(C59:S59)</f>
        <v>131</v>
      </c>
    </row>
    <row r="60" spans="1:20" s="223" customFormat="1" ht="18" customHeight="1">
      <c r="A60" s="188">
        <v>1</v>
      </c>
      <c r="B60" s="194" t="s">
        <v>110</v>
      </c>
      <c r="C60" s="42">
        <f t="shared" ref="C60:S60" si="19">SUM(C62+C61)</f>
        <v>64</v>
      </c>
      <c r="D60" s="42">
        <f t="shared" si="19"/>
        <v>0</v>
      </c>
      <c r="E60" s="42">
        <f t="shared" si="19"/>
        <v>0</v>
      </c>
      <c r="F60" s="42">
        <f t="shared" si="19"/>
        <v>31</v>
      </c>
      <c r="G60" s="42">
        <f t="shared" si="19"/>
        <v>42</v>
      </c>
      <c r="H60" s="42">
        <f t="shared" si="19"/>
        <v>0</v>
      </c>
      <c r="I60" s="42">
        <f t="shared" si="19"/>
        <v>0</v>
      </c>
      <c r="J60" s="42">
        <f t="shared" si="19"/>
        <v>0</v>
      </c>
      <c r="K60" s="42">
        <f t="shared" si="19"/>
        <v>0</v>
      </c>
      <c r="L60" s="42">
        <f t="shared" si="19"/>
        <v>0</v>
      </c>
      <c r="M60" s="42">
        <f t="shared" si="19"/>
        <v>0</v>
      </c>
      <c r="N60" s="42">
        <f t="shared" si="19"/>
        <v>0</v>
      </c>
      <c r="O60" s="42">
        <f t="shared" si="19"/>
        <v>0</v>
      </c>
      <c r="P60" s="42">
        <f t="shared" si="19"/>
        <v>0</v>
      </c>
      <c r="Q60" s="42">
        <f t="shared" si="19"/>
        <v>45</v>
      </c>
      <c r="R60" s="42">
        <f t="shared" si="19"/>
        <v>0</v>
      </c>
      <c r="S60" s="42">
        <f t="shared" si="19"/>
        <v>0</v>
      </c>
      <c r="T60" s="42">
        <f>SUM(T62+T61)</f>
        <v>182</v>
      </c>
    </row>
    <row r="61" spans="1:20" s="226" customFormat="1" ht="18" customHeight="1">
      <c r="A61" s="188"/>
      <c r="B61" s="196" t="s">
        <v>157</v>
      </c>
      <c r="C61" s="216">
        <v>54</v>
      </c>
      <c r="D61" s="216"/>
      <c r="E61" s="216"/>
      <c r="F61" s="216">
        <v>31</v>
      </c>
      <c r="G61" s="216">
        <f>4+36</f>
        <v>40</v>
      </c>
      <c r="H61" s="216"/>
      <c r="I61" s="216"/>
      <c r="J61" s="34"/>
      <c r="K61" s="34"/>
      <c r="L61" s="34"/>
      <c r="M61" s="34"/>
      <c r="N61" s="34"/>
      <c r="O61" s="34"/>
      <c r="P61" s="34"/>
      <c r="Q61" s="34">
        <v>45</v>
      </c>
      <c r="R61" s="34"/>
      <c r="S61" s="34"/>
      <c r="T61" s="203">
        <f>SUM(C61:S61)</f>
        <v>170</v>
      </c>
    </row>
    <row r="62" spans="1:20" s="226" customFormat="1" ht="18" customHeight="1">
      <c r="A62" s="188"/>
      <c r="B62" s="196" t="s">
        <v>189</v>
      </c>
      <c r="C62" s="216">
        <v>10</v>
      </c>
      <c r="D62" s="216"/>
      <c r="E62" s="216"/>
      <c r="F62" s="216"/>
      <c r="G62" s="216">
        <v>2</v>
      </c>
      <c r="H62" s="216"/>
      <c r="I62" s="216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203">
        <f>SUM(C62:S62)</f>
        <v>12</v>
      </c>
    </row>
    <row r="63" spans="1:20" s="195" customFormat="1" ht="18" customHeight="1">
      <c r="A63" s="188">
        <v>1</v>
      </c>
      <c r="B63" s="194" t="s">
        <v>111</v>
      </c>
      <c r="C63" s="42">
        <f>SUM(C65+C64)</f>
        <v>83</v>
      </c>
      <c r="D63" s="42">
        <f t="shared" ref="D63:S63" si="20">SUM(D65+D64)</f>
        <v>0</v>
      </c>
      <c r="E63" s="42">
        <f t="shared" si="20"/>
        <v>0</v>
      </c>
      <c r="F63" s="42">
        <f t="shared" si="20"/>
        <v>20</v>
      </c>
      <c r="G63" s="42">
        <f t="shared" si="20"/>
        <v>0</v>
      </c>
      <c r="H63" s="42">
        <f t="shared" si="20"/>
        <v>0</v>
      </c>
      <c r="I63" s="42">
        <f t="shared" si="20"/>
        <v>0</v>
      </c>
      <c r="J63" s="42">
        <f t="shared" si="20"/>
        <v>0</v>
      </c>
      <c r="K63" s="42">
        <f t="shared" si="20"/>
        <v>0</v>
      </c>
      <c r="L63" s="42">
        <f t="shared" si="20"/>
        <v>0</v>
      </c>
      <c r="M63" s="42">
        <f t="shared" si="20"/>
        <v>0</v>
      </c>
      <c r="N63" s="42">
        <f t="shared" si="20"/>
        <v>0</v>
      </c>
      <c r="O63" s="42">
        <f t="shared" si="20"/>
        <v>0</v>
      </c>
      <c r="P63" s="42">
        <f t="shared" si="20"/>
        <v>0</v>
      </c>
      <c r="Q63" s="42">
        <f t="shared" si="20"/>
        <v>660</v>
      </c>
      <c r="R63" s="42">
        <f t="shared" si="20"/>
        <v>0</v>
      </c>
      <c r="S63" s="42">
        <f t="shared" si="20"/>
        <v>0</v>
      </c>
      <c r="T63" s="42">
        <f>SUM(T65+T64)</f>
        <v>763</v>
      </c>
    </row>
    <row r="64" spans="1:20" s="215" customFormat="1" ht="18" customHeight="1">
      <c r="A64" s="188"/>
      <c r="B64" s="196" t="s">
        <v>157</v>
      </c>
      <c r="C64" s="216">
        <v>59</v>
      </c>
      <c r="D64" s="216"/>
      <c r="E64" s="216"/>
      <c r="F64" s="216">
        <f>8+12</f>
        <v>20</v>
      </c>
      <c r="G64" s="216"/>
      <c r="H64" s="216"/>
      <c r="I64" s="216"/>
      <c r="J64" s="34"/>
      <c r="K64" s="34"/>
      <c r="L64" s="34"/>
      <c r="M64" s="34"/>
      <c r="N64" s="34"/>
      <c r="O64" s="34"/>
      <c r="P64" s="34"/>
      <c r="Q64" s="34">
        <f>500+160</f>
        <v>660</v>
      </c>
      <c r="R64" s="34"/>
      <c r="S64" s="34"/>
      <c r="T64" s="203">
        <f>SUM(C64:S64)</f>
        <v>739</v>
      </c>
    </row>
    <row r="65" spans="1:20" s="215" customFormat="1" ht="18" customHeight="1">
      <c r="A65" s="188"/>
      <c r="B65" s="196" t="s">
        <v>189</v>
      </c>
      <c r="C65" s="216">
        <v>24</v>
      </c>
      <c r="D65" s="216"/>
      <c r="E65" s="216"/>
      <c r="F65" s="216"/>
      <c r="G65" s="216"/>
      <c r="H65" s="216"/>
      <c r="I65" s="216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203">
        <f>SUM(C65:S65)</f>
        <v>24</v>
      </c>
    </row>
    <row r="66" spans="1:20" s="223" customFormat="1" ht="18" customHeight="1">
      <c r="A66" s="188">
        <v>1</v>
      </c>
      <c r="B66" s="194" t="s">
        <v>112</v>
      </c>
      <c r="C66" s="42">
        <f t="shared" ref="C66:S66" si="21">SUM(C68+C67)</f>
        <v>80</v>
      </c>
      <c r="D66" s="42">
        <f t="shared" si="21"/>
        <v>0</v>
      </c>
      <c r="E66" s="42">
        <f t="shared" si="21"/>
        <v>0</v>
      </c>
      <c r="F66" s="42">
        <f t="shared" si="21"/>
        <v>23</v>
      </c>
      <c r="G66" s="42">
        <f t="shared" si="21"/>
        <v>120</v>
      </c>
      <c r="H66" s="42">
        <f t="shared" si="21"/>
        <v>0</v>
      </c>
      <c r="I66" s="42">
        <f t="shared" si="21"/>
        <v>0</v>
      </c>
      <c r="J66" s="42">
        <f t="shared" si="21"/>
        <v>0</v>
      </c>
      <c r="K66" s="42">
        <f t="shared" si="21"/>
        <v>0</v>
      </c>
      <c r="L66" s="42">
        <f t="shared" si="21"/>
        <v>0</v>
      </c>
      <c r="M66" s="42">
        <f t="shared" si="21"/>
        <v>0</v>
      </c>
      <c r="N66" s="42">
        <f t="shared" si="21"/>
        <v>0</v>
      </c>
      <c r="O66" s="42">
        <f t="shared" si="21"/>
        <v>0</v>
      </c>
      <c r="P66" s="42">
        <f t="shared" si="21"/>
        <v>42</v>
      </c>
      <c r="Q66" s="42">
        <f t="shared" si="21"/>
        <v>0</v>
      </c>
      <c r="R66" s="42">
        <f t="shared" si="21"/>
        <v>0</v>
      </c>
      <c r="S66" s="42">
        <f t="shared" si="21"/>
        <v>0</v>
      </c>
      <c r="T66" s="42">
        <f>SUM(T68+T67)</f>
        <v>265</v>
      </c>
    </row>
    <row r="67" spans="1:20" s="226" customFormat="1" ht="18" customHeight="1">
      <c r="A67" s="188"/>
      <c r="B67" s="196" t="s">
        <v>157</v>
      </c>
      <c r="C67" s="216">
        <v>62</v>
      </c>
      <c r="D67" s="216"/>
      <c r="E67" s="216"/>
      <c r="F67" s="216">
        <v>23</v>
      </c>
      <c r="G67" s="216">
        <f>51+9+50</f>
        <v>110</v>
      </c>
      <c r="H67" s="216"/>
      <c r="I67" s="216"/>
      <c r="J67" s="34"/>
      <c r="K67" s="34"/>
      <c r="L67" s="34"/>
      <c r="M67" s="34"/>
      <c r="N67" s="34"/>
      <c r="O67" s="34"/>
      <c r="P67" s="34">
        <f>22+20</f>
        <v>42</v>
      </c>
      <c r="Q67" s="34"/>
      <c r="R67" s="34"/>
      <c r="S67" s="34"/>
      <c r="T67" s="203">
        <f>SUM(C67:S67)</f>
        <v>237</v>
      </c>
    </row>
    <row r="68" spans="1:20" s="226" customFormat="1" ht="18" customHeight="1">
      <c r="A68" s="188"/>
      <c r="B68" s="196" t="s">
        <v>189</v>
      </c>
      <c r="C68" s="216">
        <v>18</v>
      </c>
      <c r="D68" s="216"/>
      <c r="E68" s="216"/>
      <c r="F68" s="216"/>
      <c r="G68" s="216">
        <f>6+4</f>
        <v>10</v>
      </c>
      <c r="H68" s="216"/>
      <c r="I68" s="216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203">
        <f>SUM(C68:S68)</f>
        <v>28</v>
      </c>
    </row>
    <row r="69" spans="1:20" s="195" customFormat="1" ht="18" customHeight="1">
      <c r="A69" s="188">
        <v>1</v>
      </c>
      <c r="B69" s="194" t="s">
        <v>113</v>
      </c>
      <c r="C69" s="42">
        <f t="shared" ref="C69:S69" si="22">SUM(C71+C70)</f>
        <v>0</v>
      </c>
      <c r="D69" s="42">
        <f t="shared" si="22"/>
        <v>0</v>
      </c>
      <c r="E69" s="42">
        <f t="shared" si="22"/>
        <v>0</v>
      </c>
      <c r="F69" s="42">
        <f t="shared" si="22"/>
        <v>0</v>
      </c>
      <c r="G69" s="42">
        <f t="shared" si="22"/>
        <v>0</v>
      </c>
      <c r="H69" s="42">
        <f t="shared" si="22"/>
        <v>0</v>
      </c>
      <c r="I69" s="42">
        <f t="shared" si="22"/>
        <v>0</v>
      </c>
      <c r="J69" s="42">
        <f t="shared" si="22"/>
        <v>0</v>
      </c>
      <c r="K69" s="42">
        <f t="shared" si="22"/>
        <v>0</v>
      </c>
      <c r="L69" s="42">
        <f t="shared" si="22"/>
        <v>0</v>
      </c>
      <c r="M69" s="42">
        <f t="shared" si="22"/>
        <v>0</v>
      </c>
      <c r="N69" s="42">
        <f t="shared" si="22"/>
        <v>0</v>
      </c>
      <c r="O69" s="42">
        <f t="shared" si="22"/>
        <v>0</v>
      </c>
      <c r="P69" s="42">
        <f t="shared" si="22"/>
        <v>0</v>
      </c>
      <c r="Q69" s="42">
        <f t="shared" si="22"/>
        <v>0</v>
      </c>
      <c r="R69" s="42">
        <f t="shared" si="22"/>
        <v>484</v>
      </c>
      <c r="S69" s="42">
        <f t="shared" si="22"/>
        <v>0</v>
      </c>
      <c r="T69" s="42">
        <f>SUM(T71+T70)</f>
        <v>484</v>
      </c>
    </row>
    <row r="70" spans="1:20" s="229" customFormat="1" ht="18" customHeight="1">
      <c r="A70" s="188"/>
      <c r="B70" s="196" t="s">
        <v>157</v>
      </c>
      <c r="C70" s="197"/>
      <c r="D70" s="197"/>
      <c r="E70" s="197"/>
      <c r="F70" s="197"/>
      <c r="G70" s="202"/>
      <c r="H70" s="202"/>
      <c r="I70" s="202"/>
      <c r="J70" s="198"/>
      <c r="K70" s="198"/>
      <c r="L70" s="198"/>
      <c r="M70" s="198"/>
      <c r="N70" s="198"/>
      <c r="O70" s="198"/>
      <c r="P70" s="198"/>
      <c r="Q70" s="198"/>
      <c r="R70" s="198">
        <f>455+2</f>
        <v>457</v>
      </c>
      <c r="S70" s="198"/>
      <c r="T70" s="203">
        <f>SUM(C70:S70)</f>
        <v>457</v>
      </c>
    </row>
    <row r="71" spans="1:20" s="229" customFormat="1" ht="18" customHeight="1">
      <c r="A71" s="188"/>
      <c r="B71" s="196" t="s">
        <v>189</v>
      </c>
      <c r="C71" s="197"/>
      <c r="D71" s="197"/>
      <c r="E71" s="197"/>
      <c r="F71" s="197"/>
      <c r="G71" s="202"/>
      <c r="H71" s="202"/>
      <c r="I71" s="202"/>
      <c r="J71" s="198"/>
      <c r="K71" s="198"/>
      <c r="L71" s="198"/>
      <c r="M71" s="198"/>
      <c r="N71" s="198"/>
      <c r="O71" s="198"/>
      <c r="P71" s="198"/>
      <c r="Q71" s="198"/>
      <c r="R71" s="198">
        <v>27</v>
      </c>
      <c r="S71" s="198"/>
      <c r="T71" s="203">
        <f>SUM(C71:S71)</f>
        <v>27</v>
      </c>
    </row>
    <row r="72" spans="1:20" s="223" customFormat="1" ht="18" customHeight="1">
      <c r="A72" s="188">
        <v>1</v>
      </c>
      <c r="B72" s="194" t="s">
        <v>114</v>
      </c>
      <c r="C72" s="42">
        <f t="shared" ref="C72:S72" si="23">SUM(C74+C73)</f>
        <v>113</v>
      </c>
      <c r="D72" s="42">
        <f t="shared" si="23"/>
        <v>0</v>
      </c>
      <c r="E72" s="42">
        <f t="shared" si="23"/>
        <v>0</v>
      </c>
      <c r="F72" s="42">
        <f t="shared" si="23"/>
        <v>26</v>
      </c>
      <c r="G72" s="42">
        <f t="shared" si="23"/>
        <v>153</v>
      </c>
      <c r="H72" s="42">
        <f t="shared" si="23"/>
        <v>0</v>
      </c>
      <c r="I72" s="42">
        <f t="shared" si="23"/>
        <v>0</v>
      </c>
      <c r="J72" s="42">
        <f t="shared" si="23"/>
        <v>0</v>
      </c>
      <c r="K72" s="42">
        <f t="shared" si="23"/>
        <v>0</v>
      </c>
      <c r="L72" s="42">
        <f t="shared" si="23"/>
        <v>0</v>
      </c>
      <c r="M72" s="42">
        <f t="shared" si="23"/>
        <v>0</v>
      </c>
      <c r="N72" s="42">
        <f t="shared" si="23"/>
        <v>0</v>
      </c>
      <c r="O72" s="42">
        <f t="shared" si="23"/>
        <v>0</v>
      </c>
      <c r="P72" s="42">
        <f t="shared" si="23"/>
        <v>227</v>
      </c>
      <c r="Q72" s="42">
        <f t="shared" si="23"/>
        <v>0</v>
      </c>
      <c r="R72" s="42">
        <f t="shared" si="23"/>
        <v>0</v>
      </c>
      <c r="S72" s="42">
        <f t="shared" si="23"/>
        <v>0</v>
      </c>
      <c r="T72" s="42">
        <f>SUM(T74+T73)</f>
        <v>519</v>
      </c>
    </row>
    <row r="73" spans="1:20" s="231" customFormat="1" ht="18" customHeight="1">
      <c r="A73" s="188"/>
      <c r="B73" s="196" t="s">
        <v>157</v>
      </c>
      <c r="C73" s="221">
        <v>87</v>
      </c>
      <c r="D73" s="221"/>
      <c r="E73" s="221"/>
      <c r="F73" s="221">
        <f>16+10</f>
        <v>26</v>
      </c>
      <c r="G73" s="221">
        <f>136+14</f>
        <v>150</v>
      </c>
      <c r="H73" s="221"/>
      <c r="I73" s="221"/>
      <c r="J73" s="32"/>
      <c r="K73" s="32"/>
      <c r="L73" s="32"/>
      <c r="M73" s="32"/>
      <c r="N73" s="32"/>
      <c r="O73" s="32"/>
      <c r="P73" s="32">
        <f>100+100</f>
        <v>200</v>
      </c>
      <c r="Q73" s="32"/>
      <c r="R73" s="32"/>
      <c r="S73" s="32"/>
      <c r="T73" s="203">
        <f>SUM(C73:S73)</f>
        <v>463</v>
      </c>
    </row>
    <row r="74" spans="1:20" s="231" customFormat="1" ht="18" customHeight="1">
      <c r="A74" s="188"/>
      <c r="B74" s="196" t="s">
        <v>189</v>
      </c>
      <c r="C74" s="221">
        <v>26</v>
      </c>
      <c r="D74" s="221"/>
      <c r="E74" s="221"/>
      <c r="F74" s="221"/>
      <c r="G74" s="221">
        <v>3</v>
      </c>
      <c r="H74" s="221"/>
      <c r="I74" s="221"/>
      <c r="J74" s="32"/>
      <c r="K74" s="32"/>
      <c r="L74" s="32"/>
      <c r="M74" s="32"/>
      <c r="N74" s="32"/>
      <c r="O74" s="32"/>
      <c r="P74" s="32">
        <f>10+17</f>
        <v>27</v>
      </c>
      <c r="Q74" s="32"/>
      <c r="R74" s="32"/>
      <c r="S74" s="32"/>
      <c r="T74" s="203">
        <f>SUM(C74:S74)</f>
        <v>56</v>
      </c>
    </row>
    <row r="75" spans="1:20" s="195" customFormat="1" ht="18" customHeight="1">
      <c r="A75" s="188">
        <v>1</v>
      </c>
      <c r="B75" s="194" t="s">
        <v>115</v>
      </c>
      <c r="C75" s="42">
        <f t="shared" ref="C75:S75" si="24">SUM(C77+C76)</f>
        <v>0</v>
      </c>
      <c r="D75" s="42">
        <f t="shared" si="24"/>
        <v>0</v>
      </c>
      <c r="E75" s="42">
        <f t="shared" si="24"/>
        <v>0</v>
      </c>
      <c r="F75" s="42">
        <f t="shared" si="24"/>
        <v>0</v>
      </c>
      <c r="G75" s="42">
        <f t="shared" si="24"/>
        <v>0</v>
      </c>
      <c r="H75" s="42">
        <f t="shared" si="24"/>
        <v>0</v>
      </c>
      <c r="I75" s="42">
        <f t="shared" si="24"/>
        <v>0</v>
      </c>
      <c r="J75" s="42">
        <f t="shared" si="24"/>
        <v>0</v>
      </c>
      <c r="K75" s="42">
        <f t="shared" si="24"/>
        <v>0</v>
      </c>
      <c r="L75" s="42">
        <f t="shared" si="24"/>
        <v>0</v>
      </c>
      <c r="M75" s="42">
        <f t="shared" si="24"/>
        <v>0</v>
      </c>
      <c r="N75" s="42">
        <f t="shared" si="24"/>
        <v>0</v>
      </c>
      <c r="O75" s="42">
        <f t="shared" si="24"/>
        <v>0</v>
      </c>
      <c r="P75" s="42">
        <f t="shared" si="24"/>
        <v>0</v>
      </c>
      <c r="Q75" s="42">
        <f t="shared" si="24"/>
        <v>0</v>
      </c>
      <c r="R75" s="42">
        <f t="shared" si="24"/>
        <v>285</v>
      </c>
      <c r="S75" s="42">
        <f t="shared" si="24"/>
        <v>0</v>
      </c>
      <c r="T75" s="42">
        <f>SUM(T77+T76)</f>
        <v>285</v>
      </c>
    </row>
    <row r="76" spans="1:20" s="215" customFormat="1" ht="18" customHeight="1">
      <c r="A76" s="188"/>
      <c r="B76" s="196" t="s">
        <v>157</v>
      </c>
      <c r="C76" s="216"/>
      <c r="D76" s="216"/>
      <c r="E76" s="216"/>
      <c r="F76" s="216"/>
      <c r="G76" s="216"/>
      <c r="H76" s="216"/>
      <c r="I76" s="216"/>
      <c r="J76" s="34"/>
      <c r="K76" s="34"/>
      <c r="L76" s="34"/>
      <c r="M76" s="34"/>
      <c r="N76" s="34"/>
      <c r="O76" s="34"/>
      <c r="P76" s="34"/>
      <c r="Q76" s="34"/>
      <c r="R76" s="34">
        <v>264</v>
      </c>
      <c r="S76" s="34"/>
      <c r="T76" s="203">
        <f>SUM(C76:S76)</f>
        <v>264</v>
      </c>
    </row>
    <row r="77" spans="1:20" s="215" customFormat="1" ht="18" customHeight="1">
      <c r="A77" s="188"/>
      <c r="B77" s="196" t="s">
        <v>189</v>
      </c>
      <c r="C77" s="216"/>
      <c r="D77" s="216"/>
      <c r="E77" s="216"/>
      <c r="F77" s="216"/>
      <c r="G77" s="216"/>
      <c r="H77" s="216"/>
      <c r="I77" s="216"/>
      <c r="J77" s="34"/>
      <c r="K77" s="34"/>
      <c r="L77" s="34"/>
      <c r="M77" s="34"/>
      <c r="N77" s="34"/>
      <c r="O77" s="34"/>
      <c r="P77" s="34"/>
      <c r="Q77" s="34"/>
      <c r="R77" s="34">
        <v>21</v>
      </c>
      <c r="S77" s="34"/>
      <c r="T77" s="203">
        <f>SUM(C77:S77)</f>
        <v>21</v>
      </c>
    </row>
    <row r="78" spans="1:20" s="195" customFormat="1" ht="18" customHeight="1">
      <c r="A78" s="188">
        <v>1</v>
      </c>
      <c r="B78" s="194" t="s">
        <v>116</v>
      </c>
      <c r="C78" s="42">
        <f t="shared" ref="C78:S78" si="25">SUM(C80+C79)</f>
        <v>0</v>
      </c>
      <c r="D78" s="42">
        <f t="shared" si="25"/>
        <v>0</v>
      </c>
      <c r="E78" s="42">
        <f t="shared" si="25"/>
        <v>0</v>
      </c>
      <c r="F78" s="42">
        <f t="shared" si="25"/>
        <v>50</v>
      </c>
      <c r="G78" s="42">
        <f t="shared" si="25"/>
        <v>0</v>
      </c>
      <c r="H78" s="42">
        <f t="shared" si="25"/>
        <v>0</v>
      </c>
      <c r="I78" s="42">
        <f t="shared" si="25"/>
        <v>75</v>
      </c>
      <c r="J78" s="42">
        <f t="shared" si="25"/>
        <v>769</v>
      </c>
      <c r="K78" s="42">
        <f t="shared" si="25"/>
        <v>0</v>
      </c>
      <c r="L78" s="42">
        <f t="shared" si="25"/>
        <v>90</v>
      </c>
      <c r="M78" s="42">
        <f t="shared" si="25"/>
        <v>16</v>
      </c>
      <c r="N78" s="42">
        <f t="shared" si="25"/>
        <v>0</v>
      </c>
      <c r="O78" s="42">
        <f t="shared" si="25"/>
        <v>0</v>
      </c>
      <c r="P78" s="42">
        <f t="shared" si="25"/>
        <v>0</v>
      </c>
      <c r="Q78" s="42">
        <f t="shared" si="25"/>
        <v>0</v>
      </c>
      <c r="R78" s="42">
        <f t="shared" si="25"/>
        <v>0</v>
      </c>
      <c r="S78" s="42">
        <f t="shared" si="25"/>
        <v>0</v>
      </c>
      <c r="T78" s="42">
        <f>SUM(T80+T79)</f>
        <v>1000</v>
      </c>
    </row>
    <row r="79" spans="1:20" s="233" customFormat="1" ht="18" customHeight="1">
      <c r="A79" s="209"/>
      <c r="B79" s="210" t="s">
        <v>157</v>
      </c>
      <c r="C79" s="232"/>
      <c r="D79" s="232"/>
      <c r="E79" s="232"/>
      <c r="F79" s="232">
        <f>2+13+35</f>
        <v>50</v>
      </c>
      <c r="G79" s="232"/>
      <c r="H79" s="232"/>
      <c r="I79" s="232">
        <v>75</v>
      </c>
      <c r="J79" s="46">
        <f>100+629</f>
        <v>729</v>
      </c>
      <c r="K79" s="46"/>
      <c r="L79" s="46"/>
      <c r="M79" s="46">
        <v>13</v>
      </c>
      <c r="N79" s="46"/>
      <c r="O79" s="46"/>
      <c r="P79" s="46"/>
      <c r="Q79" s="46"/>
      <c r="R79" s="46"/>
      <c r="S79" s="46"/>
      <c r="T79" s="213">
        <f>SUM(C79:S79)</f>
        <v>867</v>
      </c>
    </row>
    <row r="80" spans="1:20" s="233" customFormat="1" ht="18" customHeight="1">
      <c r="A80" s="209"/>
      <c r="B80" s="210" t="s">
        <v>189</v>
      </c>
      <c r="C80" s="232"/>
      <c r="D80" s="232"/>
      <c r="E80" s="232"/>
      <c r="F80" s="232"/>
      <c r="G80" s="232"/>
      <c r="H80" s="232"/>
      <c r="I80" s="232"/>
      <c r="J80" s="46">
        <f>65+75-100</f>
        <v>40</v>
      </c>
      <c r="K80" s="46"/>
      <c r="L80" s="46">
        <f>100-10</f>
        <v>90</v>
      </c>
      <c r="M80" s="46">
        <v>3</v>
      </c>
      <c r="N80" s="46"/>
      <c r="O80" s="46"/>
      <c r="P80" s="46"/>
      <c r="Q80" s="46"/>
      <c r="R80" s="46"/>
      <c r="S80" s="46"/>
      <c r="T80" s="213">
        <f>SUM(C80:S80)</f>
        <v>133</v>
      </c>
    </row>
    <row r="81" spans="1:20" s="195" customFormat="1" ht="18" customHeight="1">
      <c r="A81" s="188">
        <v>1</v>
      </c>
      <c r="B81" s="194" t="s">
        <v>135</v>
      </c>
      <c r="C81" s="42">
        <f t="shared" ref="C81:S81" si="26">SUM(C83+C82)</f>
        <v>39</v>
      </c>
      <c r="D81" s="42">
        <f t="shared" si="26"/>
        <v>200</v>
      </c>
      <c r="E81" s="42">
        <f t="shared" si="26"/>
        <v>0</v>
      </c>
      <c r="F81" s="42">
        <f t="shared" si="26"/>
        <v>684</v>
      </c>
      <c r="G81" s="42">
        <f t="shared" si="26"/>
        <v>126</v>
      </c>
      <c r="H81" s="42">
        <f t="shared" si="26"/>
        <v>6280</v>
      </c>
      <c r="I81" s="42">
        <f t="shared" si="26"/>
        <v>0</v>
      </c>
      <c r="J81" s="42">
        <f t="shared" si="26"/>
        <v>0</v>
      </c>
      <c r="K81" s="42">
        <f t="shared" si="26"/>
        <v>0</v>
      </c>
      <c r="L81" s="42">
        <f t="shared" si="26"/>
        <v>0</v>
      </c>
      <c r="M81" s="42">
        <f t="shared" si="26"/>
        <v>0</v>
      </c>
      <c r="N81" s="42">
        <f t="shared" si="26"/>
        <v>0</v>
      </c>
      <c r="O81" s="42">
        <f t="shared" si="26"/>
        <v>0</v>
      </c>
      <c r="P81" s="42">
        <f t="shared" si="26"/>
        <v>0</v>
      </c>
      <c r="Q81" s="42">
        <f t="shared" si="26"/>
        <v>0</v>
      </c>
      <c r="R81" s="42">
        <f t="shared" si="26"/>
        <v>0</v>
      </c>
      <c r="S81" s="42">
        <f t="shared" si="26"/>
        <v>0</v>
      </c>
      <c r="T81" s="42">
        <f>SUM(T83+T82)</f>
        <v>7329</v>
      </c>
    </row>
    <row r="82" spans="1:20" s="215" customFormat="1" ht="18" customHeight="1">
      <c r="A82" s="188"/>
      <c r="B82" s="196" t="s">
        <v>157</v>
      </c>
      <c r="C82" s="217">
        <v>4</v>
      </c>
      <c r="D82" s="216">
        <v>100</v>
      </c>
      <c r="E82" s="217"/>
      <c r="F82" s="217">
        <v>684</v>
      </c>
      <c r="G82" s="216">
        <f>60+50</f>
        <v>110</v>
      </c>
      <c r="H82" s="216">
        <f>580+4200+100</f>
        <v>4880</v>
      </c>
      <c r="I82" s="216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203">
        <f>SUM(C82:S82)</f>
        <v>5778</v>
      </c>
    </row>
    <row r="83" spans="1:20" s="215" customFormat="1" ht="18" customHeight="1">
      <c r="A83" s="188"/>
      <c r="B83" s="196" t="s">
        <v>189</v>
      </c>
      <c r="C83" s="217">
        <v>35</v>
      </c>
      <c r="D83" s="216">
        <v>100</v>
      </c>
      <c r="E83" s="217"/>
      <c r="F83" s="217"/>
      <c r="G83" s="216">
        <v>16</v>
      </c>
      <c r="H83" s="216">
        <f>300+1100</f>
        <v>1400</v>
      </c>
      <c r="I83" s="216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203">
        <f>SUM(C83:S83)</f>
        <v>1551</v>
      </c>
    </row>
    <row r="84" spans="1:20" s="195" customFormat="1" ht="18" customHeight="1">
      <c r="A84" s="188">
        <v>1</v>
      </c>
      <c r="B84" s="194" t="s">
        <v>136</v>
      </c>
      <c r="C84" s="42">
        <f t="shared" ref="C84:S84" si="27">SUM(C86+C85)</f>
        <v>0</v>
      </c>
      <c r="D84" s="42">
        <f t="shared" si="27"/>
        <v>220</v>
      </c>
      <c r="E84" s="42">
        <f t="shared" si="27"/>
        <v>57</v>
      </c>
      <c r="F84" s="42">
        <f t="shared" si="27"/>
        <v>569</v>
      </c>
      <c r="G84" s="42">
        <f t="shared" si="27"/>
        <v>139</v>
      </c>
      <c r="H84" s="42">
        <f t="shared" si="27"/>
        <v>0</v>
      </c>
      <c r="I84" s="42">
        <f t="shared" si="27"/>
        <v>0</v>
      </c>
      <c r="J84" s="42">
        <f t="shared" si="27"/>
        <v>0</v>
      </c>
      <c r="K84" s="42">
        <f t="shared" si="27"/>
        <v>0</v>
      </c>
      <c r="L84" s="42">
        <f t="shared" si="27"/>
        <v>0</v>
      </c>
      <c r="M84" s="42">
        <f t="shared" si="27"/>
        <v>0</v>
      </c>
      <c r="N84" s="42">
        <f t="shared" si="27"/>
        <v>0</v>
      </c>
      <c r="O84" s="42">
        <f t="shared" si="27"/>
        <v>0</v>
      </c>
      <c r="P84" s="42">
        <f t="shared" si="27"/>
        <v>0</v>
      </c>
      <c r="Q84" s="42">
        <f t="shared" si="27"/>
        <v>0</v>
      </c>
      <c r="R84" s="42">
        <f t="shared" si="27"/>
        <v>0</v>
      </c>
      <c r="S84" s="42">
        <f t="shared" si="27"/>
        <v>100</v>
      </c>
      <c r="T84" s="42">
        <f>SUM(T86+T85)</f>
        <v>1085</v>
      </c>
    </row>
    <row r="85" spans="1:20" s="229" customFormat="1" ht="18" customHeight="1">
      <c r="A85" s="188"/>
      <c r="B85" s="196" t="s">
        <v>157</v>
      </c>
      <c r="C85" s="217"/>
      <c r="D85" s="216">
        <v>100</v>
      </c>
      <c r="E85" s="217">
        <v>32</v>
      </c>
      <c r="F85" s="217">
        <v>569</v>
      </c>
      <c r="G85" s="216">
        <v>120</v>
      </c>
      <c r="H85" s="216"/>
      <c r="I85" s="216"/>
      <c r="J85" s="34"/>
      <c r="K85" s="34"/>
      <c r="L85" s="34"/>
      <c r="M85" s="34"/>
      <c r="N85" s="34"/>
      <c r="O85" s="34"/>
      <c r="P85" s="34"/>
      <c r="Q85" s="34"/>
      <c r="R85" s="34"/>
      <c r="S85" s="34">
        <v>100</v>
      </c>
      <c r="T85" s="203">
        <f>SUM(C85:S85)</f>
        <v>921</v>
      </c>
    </row>
    <row r="86" spans="1:20" s="229" customFormat="1" ht="18" customHeight="1">
      <c r="A86" s="188"/>
      <c r="B86" s="196" t="s">
        <v>189</v>
      </c>
      <c r="C86" s="217"/>
      <c r="D86" s="216">
        <v>120</v>
      </c>
      <c r="E86" s="217">
        <v>25</v>
      </c>
      <c r="F86" s="217"/>
      <c r="G86" s="216">
        <v>19</v>
      </c>
      <c r="H86" s="216"/>
      <c r="I86" s="216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203">
        <f>SUM(C86:S86)</f>
        <v>164</v>
      </c>
    </row>
    <row r="87" spans="1:20" s="195" customFormat="1" ht="18" customHeight="1">
      <c r="A87" s="188">
        <v>1</v>
      </c>
      <c r="B87" s="194" t="s">
        <v>49</v>
      </c>
      <c r="C87" s="42">
        <f t="shared" ref="C87:S87" si="28">SUM(C89+C88)</f>
        <v>391</v>
      </c>
      <c r="D87" s="42">
        <f t="shared" si="28"/>
        <v>200</v>
      </c>
      <c r="E87" s="42">
        <f t="shared" si="28"/>
        <v>16</v>
      </c>
      <c r="F87" s="42">
        <f t="shared" si="28"/>
        <v>810</v>
      </c>
      <c r="G87" s="42">
        <f t="shared" si="28"/>
        <v>152</v>
      </c>
      <c r="H87" s="42">
        <f t="shared" si="28"/>
        <v>0</v>
      </c>
      <c r="I87" s="42">
        <f t="shared" si="28"/>
        <v>0</v>
      </c>
      <c r="J87" s="42">
        <f t="shared" si="28"/>
        <v>0</v>
      </c>
      <c r="K87" s="42">
        <f t="shared" si="28"/>
        <v>0</v>
      </c>
      <c r="L87" s="42">
        <f t="shared" si="28"/>
        <v>0</v>
      </c>
      <c r="M87" s="42">
        <f t="shared" si="28"/>
        <v>0</v>
      </c>
      <c r="N87" s="42">
        <f t="shared" si="28"/>
        <v>0</v>
      </c>
      <c r="O87" s="42">
        <f t="shared" si="28"/>
        <v>0</v>
      </c>
      <c r="P87" s="42">
        <f t="shared" si="28"/>
        <v>0</v>
      </c>
      <c r="Q87" s="42">
        <f t="shared" si="28"/>
        <v>0</v>
      </c>
      <c r="R87" s="42">
        <f t="shared" si="28"/>
        <v>0</v>
      </c>
      <c r="S87" s="42">
        <f t="shared" si="28"/>
        <v>100</v>
      </c>
      <c r="T87" s="42">
        <f>SUM(T89+T88)</f>
        <v>1669</v>
      </c>
    </row>
    <row r="88" spans="1:20" s="215" customFormat="1" ht="18" customHeight="1">
      <c r="A88" s="188"/>
      <c r="B88" s="196" t="s">
        <v>157</v>
      </c>
      <c r="C88" s="216">
        <v>352</v>
      </c>
      <c r="D88" s="216">
        <v>100</v>
      </c>
      <c r="E88" s="216">
        <v>16</v>
      </c>
      <c r="F88" s="216">
        <v>810</v>
      </c>
      <c r="G88" s="216">
        <f>91+9</f>
        <v>100</v>
      </c>
      <c r="H88" s="216"/>
      <c r="I88" s="216"/>
      <c r="J88" s="34"/>
      <c r="K88" s="34"/>
      <c r="L88" s="34"/>
      <c r="M88" s="34"/>
      <c r="N88" s="34"/>
      <c r="O88" s="34"/>
      <c r="P88" s="34"/>
      <c r="Q88" s="34"/>
      <c r="R88" s="34"/>
      <c r="S88" s="34">
        <v>100</v>
      </c>
      <c r="T88" s="203">
        <f>SUM(C88:S88)</f>
        <v>1478</v>
      </c>
    </row>
    <row r="89" spans="1:20" s="215" customFormat="1" ht="18" customHeight="1">
      <c r="A89" s="188"/>
      <c r="B89" s="196" t="s">
        <v>189</v>
      </c>
      <c r="C89" s="216">
        <v>39</v>
      </c>
      <c r="D89" s="216">
        <v>100</v>
      </c>
      <c r="E89" s="216">
        <v>0</v>
      </c>
      <c r="F89" s="216"/>
      <c r="G89" s="216">
        <v>52</v>
      </c>
      <c r="H89" s="216"/>
      <c r="I89" s="216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203">
        <f>SUM(C89:S89)</f>
        <v>191</v>
      </c>
    </row>
    <row r="90" spans="1:20" s="195" customFormat="1" ht="18" customHeight="1">
      <c r="A90" s="188">
        <v>1</v>
      </c>
      <c r="B90" s="194" t="s">
        <v>161</v>
      </c>
      <c r="C90" s="42">
        <f t="shared" ref="C90:S90" si="29">SUM(C92+C91)</f>
        <v>0</v>
      </c>
      <c r="D90" s="42">
        <f t="shared" si="29"/>
        <v>0</v>
      </c>
      <c r="E90" s="42">
        <f t="shared" si="29"/>
        <v>0</v>
      </c>
      <c r="F90" s="42">
        <f t="shared" si="29"/>
        <v>0</v>
      </c>
      <c r="G90" s="42">
        <f t="shared" si="29"/>
        <v>0</v>
      </c>
      <c r="H90" s="42">
        <f t="shared" si="29"/>
        <v>0</v>
      </c>
      <c r="I90" s="42">
        <f t="shared" si="29"/>
        <v>0</v>
      </c>
      <c r="J90" s="42">
        <f t="shared" si="29"/>
        <v>0</v>
      </c>
      <c r="K90" s="42">
        <f t="shared" si="29"/>
        <v>0</v>
      </c>
      <c r="L90" s="42">
        <f t="shared" si="29"/>
        <v>0</v>
      </c>
      <c r="M90" s="42">
        <f t="shared" si="29"/>
        <v>0</v>
      </c>
      <c r="N90" s="42">
        <f t="shared" si="29"/>
        <v>0</v>
      </c>
      <c r="O90" s="42">
        <f t="shared" si="29"/>
        <v>0</v>
      </c>
      <c r="P90" s="42">
        <f t="shared" si="29"/>
        <v>0</v>
      </c>
      <c r="Q90" s="42">
        <f t="shared" si="29"/>
        <v>0</v>
      </c>
      <c r="R90" s="42">
        <f t="shared" si="29"/>
        <v>0</v>
      </c>
      <c r="S90" s="42">
        <f t="shared" si="29"/>
        <v>2821</v>
      </c>
      <c r="T90" s="42">
        <f>SUM(T92+T91)</f>
        <v>2821</v>
      </c>
    </row>
    <row r="91" spans="1:20" s="215" customFormat="1" ht="18" customHeight="1">
      <c r="A91" s="188"/>
      <c r="B91" s="196" t="s">
        <v>157</v>
      </c>
      <c r="C91" s="216"/>
      <c r="D91" s="216"/>
      <c r="E91" s="216"/>
      <c r="F91" s="216"/>
      <c r="G91" s="216"/>
      <c r="H91" s="216"/>
      <c r="I91" s="216"/>
      <c r="J91" s="34"/>
      <c r="K91" s="34"/>
      <c r="L91" s="34"/>
      <c r="M91" s="34"/>
      <c r="N91" s="34"/>
      <c r="O91" s="34"/>
      <c r="P91" s="34"/>
      <c r="Q91" s="34"/>
      <c r="R91" s="34"/>
      <c r="S91" s="34">
        <v>2330</v>
      </c>
      <c r="T91" s="203">
        <f>SUM(C91:S91)</f>
        <v>2330</v>
      </c>
    </row>
    <row r="92" spans="1:20" s="215" customFormat="1" ht="18" customHeight="1">
      <c r="A92" s="188"/>
      <c r="B92" s="196" t="s">
        <v>189</v>
      </c>
      <c r="C92" s="216"/>
      <c r="D92" s="216"/>
      <c r="E92" s="216"/>
      <c r="F92" s="216"/>
      <c r="G92" s="216"/>
      <c r="H92" s="216"/>
      <c r="I92" s="216"/>
      <c r="J92" s="34"/>
      <c r="K92" s="34"/>
      <c r="L92" s="34"/>
      <c r="M92" s="34"/>
      <c r="N92" s="34"/>
      <c r="O92" s="34"/>
      <c r="P92" s="34"/>
      <c r="Q92" s="34"/>
      <c r="R92" s="34"/>
      <c r="S92" s="34">
        <v>491</v>
      </c>
      <c r="T92" s="203">
        <f>SUM(C92:S92)</f>
        <v>491</v>
      </c>
    </row>
    <row r="93" spans="1:20" s="195" customFormat="1" ht="18" customHeight="1">
      <c r="A93" s="188">
        <v>1</v>
      </c>
      <c r="B93" s="194" t="s">
        <v>190</v>
      </c>
      <c r="C93" s="42">
        <f t="shared" ref="C93:S93" si="30">SUM(C95+C94)</f>
        <v>66</v>
      </c>
      <c r="D93" s="42">
        <f t="shared" si="30"/>
        <v>35</v>
      </c>
      <c r="E93" s="42">
        <f t="shared" si="30"/>
        <v>0</v>
      </c>
      <c r="F93" s="42">
        <f t="shared" si="30"/>
        <v>50</v>
      </c>
      <c r="G93" s="42">
        <f t="shared" si="30"/>
        <v>122</v>
      </c>
      <c r="H93" s="42">
        <f t="shared" si="30"/>
        <v>0</v>
      </c>
      <c r="I93" s="42">
        <f t="shared" si="30"/>
        <v>0</v>
      </c>
      <c r="J93" s="42">
        <f t="shared" si="30"/>
        <v>0</v>
      </c>
      <c r="K93" s="42">
        <f t="shared" si="30"/>
        <v>0</v>
      </c>
      <c r="L93" s="42">
        <f t="shared" si="30"/>
        <v>0</v>
      </c>
      <c r="M93" s="42">
        <f t="shared" si="30"/>
        <v>0</v>
      </c>
      <c r="N93" s="42">
        <f t="shared" si="30"/>
        <v>0</v>
      </c>
      <c r="O93" s="42">
        <f t="shared" si="30"/>
        <v>0</v>
      </c>
      <c r="P93" s="42">
        <f t="shared" si="30"/>
        <v>0</v>
      </c>
      <c r="Q93" s="42">
        <f t="shared" si="30"/>
        <v>0</v>
      </c>
      <c r="R93" s="42">
        <f t="shared" si="30"/>
        <v>0</v>
      </c>
      <c r="S93" s="42">
        <f t="shared" si="30"/>
        <v>100</v>
      </c>
      <c r="T93" s="42">
        <f>SUM(T95+T94)</f>
        <v>373</v>
      </c>
    </row>
    <row r="94" spans="1:20" s="215" customFormat="1" ht="18" customHeight="1">
      <c r="A94" s="188"/>
      <c r="B94" s="196" t="s">
        <v>157</v>
      </c>
      <c r="C94" s="216">
        <v>52</v>
      </c>
      <c r="D94" s="216">
        <v>10</v>
      </c>
      <c r="E94" s="216"/>
      <c r="F94" s="216">
        <f>20+30</f>
        <v>50</v>
      </c>
      <c r="G94" s="216">
        <f>86+14</f>
        <v>100</v>
      </c>
      <c r="H94" s="216"/>
      <c r="I94" s="216"/>
      <c r="J94" s="34"/>
      <c r="K94" s="34"/>
      <c r="L94" s="34"/>
      <c r="M94" s="34"/>
      <c r="N94" s="34"/>
      <c r="O94" s="34"/>
      <c r="P94" s="34"/>
      <c r="Q94" s="34"/>
      <c r="R94" s="34"/>
      <c r="S94" s="34">
        <v>100</v>
      </c>
      <c r="T94" s="203">
        <f>SUM(C94:S94)</f>
        <v>312</v>
      </c>
    </row>
    <row r="95" spans="1:20" s="215" customFormat="1" ht="18" customHeight="1" thickBot="1">
      <c r="A95" s="188"/>
      <c r="B95" s="196" t="s">
        <v>189</v>
      </c>
      <c r="C95" s="216">
        <v>14</v>
      </c>
      <c r="D95" s="216">
        <v>25</v>
      </c>
      <c r="E95" s="216"/>
      <c r="F95" s="216"/>
      <c r="G95" s="216">
        <v>22</v>
      </c>
      <c r="H95" s="216"/>
      <c r="I95" s="216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203">
        <f>SUM(C95:S95)</f>
        <v>61</v>
      </c>
    </row>
    <row r="96" spans="1:20" s="234" customFormat="1" ht="18" customHeight="1" thickBot="1">
      <c r="A96" s="188">
        <v>1</v>
      </c>
      <c r="B96" s="194" t="s">
        <v>192</v>
      </c>
      <c r="C96" s="42">
        <f t="shared" ref="C96:S96" si="31">SUM(C98+C97)</f>
        <v>41</v>
      </c>
      <c r="D96" s="42">
        <f t="shared" si="31"/>
        <v>89</v>
      </c>
      <c r="E96" s="42">
        <f t="shared" si="31"/>
        <v>0</v>
      </c>
      <c r="F96" s="42">
        <f t="shared" si="31"/>
        <v>124</v>
      </c>
      <c r="G96" s="42">
        <f t="shared" si="31"/>
        <v>23</v>
      </c>
      <c r="H96" s="42">
        <f t="shared" si="31"/>
        <v>0</v>
      </c>
      <c r="I96" s="42">
        <f t="shared" si="31"/>
        <v>0</v>
      </c>
      <c r="J96" s="42">
        <f t="shared" si="31"/>
        <v>63</v>
      </c>
      <c r="K96" s="42">
        <f t="shared" si="31"/>
        <v>0</v>
      </c>
      <c r="L96" s="42">
        <f t="shared" si="31"/>
        <v>0</v>
      </c>
      <c r="M96" s="42">
        <f t="shared" si="31"/>
        <v>0</v>
      </c>
      <c r="N96" s="42">
        <f t="shared" si="31"/>
        <v>0</v>
      </c>
      <c r="O96" s="42">
        <f t="shared" si="31"/>
        <v>0</v>
      </c>
      <c r="P96" s="42">
        <f t="shared" si="31"/>
        <v>0</v>
      </c>
      <c r="Q96" s="42">
        <f t="shared" si="31"/>
        <v>0</v>
      </c>
      <c r="R96" s="42">
        <f t="shared" si="31"/>
        <v>0</v>
      </c>
      <c r="S96" s="42">
        <f t="shared" si="31"/>
        <v>0</v>
      </c>
      <c r="T96" s="42">
        <f>SUM(T98+T97)</f>
        <v>340</v>
      </c>
    </row>
    <row r="97" spans="1:20" s="229" customFormat="1" ht="18" customHeight="1">
      <c r="A97" s="188"/>
      <c r="B97" s="196" t="s">
        <v>157</v>
      </c>
      <c r="C97" s="216">
        <v>31</v>
      </c>
      <c r="D97" s="235">
        <v>15</v>
      </c>
      <c r="E97" s="216"/>
      <c r="F97" s="216">
        <f>24+100</f>
        <v>124</v>
      </c>
      <c r="G97" s="235">
        <v>13</v>
      </c>
      <c r="H97" s="235"/>
      <c r="I97" s="235"/>
      <c r="J97" s="34">
        <f>15+45</f>
        <v>60</v>
      </c>
      <c r="K97" s="34"/>
      <c r="L97" s="34"/>
      <c r="M97" s="34"/>
      <c r="N97" s="34"/>
      <c r="O97" s="34"/>
      <c r="P97" s="34"/>
      <c r="Q97" s="34"/>
      <c r="R97" s="34"/>
      <c r="S97" s="34"/>
      <c r="T97" s="203">
        <f>SUM(C97:S97)</f>
        <v>243</v>
      </c>
    </row>
    <row r="98" spans="1:20" s="229" customFormat="1" ht="18" customHeight="1">
      <c r="A98" s="188"/>
      <c r="B98" s="196" t="s">
        <v>189</v>
      </c>
      <c r="C98" s="216">
        <v>10</v>
      </c>
      <c r="D98" s="235">
        <f>74</f>
        <v>74</v>
      </c>
      <c r="E98" s="216"/>
      <c r="F98" s="216"/>
      <c r="G98" s="235">
        <f>2+8</f>
        <v>10</v>
      </c>
      <c r="H98" s="235"/>
      <c r="I98" s="235"/>
      <c r="J98" s="34">
        <v>3</v>
      </c>
      <c r="K98" s="34"/>
      <c r="L98" s="34"/>
      <c r="M98" s="34"/>
      <c r="N98" s="34"/>
      <c r="O98" s="34"/>
      <c r="P98" s="34"/>
      <c r="Q98" s="34"/>
      <c r="R98" s="34"/>
      <c r="S98" s="34"/>
      <c r="T98" s="203">
        <f>SUM(C98:S98)</f>
        <v>97</v>
      </c>
    </row>
    <row r="99" spans="1:20" s="195" customFormat="1" ht="18" customHeight="1">
      <c r="A99" s="188">
        <v>1</v>
      </c>
      <c r="B99" s="194" t="s">
        <v>139</v>
      </c>
      <c r="C99" s="42">
        <f t="shared" ref="C99:S99" si="32">SUM(C101+C100)</f>
        <v>68</v>
      </c>
      <c r="D99" s="42">
        <f t="shared" si="32"/>
        <v>62</v>
      </c>
      <c r="E99" s="42">
        <f t="shared" si="32"/>
        <v>8</v>
      </c>
      <c r="F99" s="42">
        <f t="shared" si="32"/>
        <v>309</v>
      </c>
      <c r="G99" s="42">
        <f t="shared" si="32"/>
        <v>107</v>
      </c>
      <c r="H99" s="42">
        <f t="shared" si="32"/>
        <v>320</v>
      </c>
      <c r="I99" s="42">
        <f t="shared" si="32"/>
        <v>0</v>
      </c>
      <c r="J99" s="42">
        <f t="shared" si="32"/>
        <v>0</v>
      </c>
      <c r="K99" s="42">
        <f t="shared" si="32"/>
        <v>0</v>
      </c>
      <c r="L99" s="42">
        <f t="shared" si="32"/>
        <v>0</v>
      </c>
      <c r="M99" s="42">
        <f t="shared" si="32"/>
        <v>0</v>
      </c>
      <c r="N99" s="42">
        <f t="shared" si="32"/>
        <v>0</v>
      </c>
      <c r="O99" s="42">
        <f t="shared" si="32"/>
        <v>0</v>
      </c>
      <c r="P99" s="42">
        <f t="shared" si="32"/>
        <v>0</v>
      </c>
      <c r="Q99" s="42">
        <f t="shared" si="32"/>
        <v>0</v>
      </c>
      <c r="R99" s="42">
        <f t="shared" si="32"/>
        <v>0</v>
      </c>
      <c r="S99" s="42">
        <f t="shared" si="32"/>
        <v>100</v>
      </c>
      <c r="T99" s="42">
        <f>SUM(T101+T100)</f>
        <v>974</v>
      </c>
    </row>
    <row r="100" spans="1:20" s="215" customFormat="1" ht="18" customHeight="1">
      <c r="A100" s="188"/>
      <c r="B100" s="196" t="s">
        <v>157</v>
      </c>
      <c r="C100" s="216">
        <v>41</v>
      </c>
      <c r="D100" s="216">
        <v>10</v>
      </c>
      <c r="E100" s="216">
        <v>3</v>
      </c>
      <c r="F100" s="216">
        <v>309</v>
      </c>
      <c r="G100" s="216">
        <f>68+32</f>
        <v>100</v>
      </c>
      <c r="H100" s="216">
        <f>177+43</f>
        <v>220</v>
      </c>
      <c r="I100" s="216"/>
      <c r="J100" s="34"/>
      <c r="K100" s="34"/>
      <c r="L100" s="34"/>
      <c r="M100" s="34"/>
      <c r="N100" s="34"/>
      <c r="O100" s="34"/>
      <c r="P100" s="34"/>
      <c r="Q100" s="34"/>
      <c r="R100" s="34"/>
      <c r="S100" s="34">
        <v>100</v>
      </c>
      <c r="T100" s="203">
        <f>SUM(C100:S100)</f>
        <v>783</v>
      </c>
    </row>
    <row r="101" spans="1:20" s="215" customFormat="1" ht="18" customHeight="1">
      <c r="A101" s="188"/>
      <c r="B101" s="196" t="s">
        <v>189</v>
      </c>
      <c r="C101" s="216">
        <v>27</v>
      </c>
      <c r="D101" s="216">
        <v>52</v>
      </c>
      <c r="E101" s="216">
        <v>5</v>
      </c>
      <c r="F101" s="216"/>
      <c r="G101" s="216">
        <f>7</f>
        <v>7</v>
      </c>
      <c r="H101" s="216">
        <f>41+59</f>
        <v>100</v>
      </c>
      <c r="I101" s="216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203">
        <f>SUM(C101:S101)</f>
        <v>191</v>
      </c>
    </row>
    <row r="102" spans="1:20" s="236" customFormat="1" ht="18" customHeight="1">
      <c r="A102" s="188">
        <v>1</v>
      </c>
      <c r="B102" s="194" t="s">
        <v>193</v>
      </c>
      <c r="C102" s="42">
        <f t="shared" ref="C102:S102" si="33">SUM(C104+C103)</f>
        <v>48</v>
      </c>
      <c r="D102" s="42">
        <f t="shared" si="33"/>
        <v>68</v>
      </c>
      <c r="E102" s="42">
        <f t="shared" si="33"/>
        <v>179</v>
      </c>
      <c r="F102" s="42">
        <f t="shared" si="33"/>
        <v>235</v>
      </c>
      <c r="G102" s="42">
        <f t="shared" si="33"/>
        <v>50</v>
      </c>
      <c r="H102" s="42">
        <f t="shared" si="33"/>
        <v>0</v>
      </c>
      <c r="I102" s="42">
        <f t="shared" si="33"/>
        <v>0</v>
      </c>
      <c r="J102" s="42">
        <f t="shared" si="33"/>
        <v>0</v>
      </c>
      <c r="K102" s="42">
        <f t="shared" si="33"/>
        <v>0</v>
      </c>
      <c r="L102" s="42">
        <f t="shared" si="33"/>
        <v>0</v>
      </c>
      <c r="M102" s="42">
        <f t="shared" si="33"/>
        <v>0</v>
      </c>
      <c r="N102" s="42">
        <f t="shared" si="33"/>
        <v>0</v>
      </c>
      <c r="O102" s="42">
        <f t="shared" si="33"/>
        <v>0</v>
      </c>
      <c r="P102" s="42">
        <f t="shared" si="33"/>
        <v>0</v>
      </c>
      <c r="Q102" s="42">
        <f t="shared" si="33"/>
        <v>0</v>
      </c>
      <c r="R102" s="42">
        <f t="shared" si="33"/>
        <v>0</v>
      </c>
      <c r="S102" s="42">
        <f t="shared" si="33"/>
        <v>100</v>
      </c>
      <c r="T102" s="42">
        <f>SUM(T104+T103)</f>
        <v>680</v>
      </c>
    </row>
    <row r="103" spans="1:20" s="237" customFormat="1" ht="18" customHeight="1">
      <c r="A103" s="188"/>
      <c r="B103" s="196" t="s">
        <v>157</v>
      </c>
      <c r="C103" s="235">
        <v>38</v>
      </c>
      <c r="D103" s="235">
        <v>18</v>
      </c>
      <c r="E103" s="235">
        <f>20+51+41</f>
        <v>112</v>
      </c>
      <c r="F103" s="235">
        <f>135+100</f>
        <v>235</v>
      </c>
      <c r="G103" s="235">
        <v>40</v>
      </c>
      <c r="H103" s="235"/>
      <c r="I103" s="235"/>
      <c r="J103" s="34"/>
      <c r="K103" s="34"/>
      <c r="L103" s="34"/>
      <c r="M103" s="34"/>
      <c r="N103" s="34"/>
      <c r="O103" s="34"/>
      <c r="P103" s="34"/>
      <c r="Q103" s="34"/>
      <c r="R103" s="34"/>
      <c r="S103" s="34">
        <v>100</v>
      </c>
      <c r="T103" s="203">
        <f>SUM(C103:S103)</f>
        <v>543</v>
      </c>
    </row>
    <row r="104" spans="1:20" s="237" customFormat="1" ht="18" customHeight="1">
      <c r="A104" s="188"/>
      <c r="B104" s="196" t="s">
        <v>189</v>
      </c>
      <c r="C104" s="235">
        <v>10</v>
      </c>
      <c r="D104" s="235">
        <v>50</v>
      </c>
      <c r="E104" s="235">
        <f>28+39</f>
        <v>67</v>
      </c>
      <c r="F104" s="235"/>
      <c r="G104" s="235">
        <v>10</v>
      </c>
      <c r="H104" s="235"/>
      <c r="I104" s="2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203">
        <f>SUM(C104:S104)</f>
        <v>137</v>
      </c>
    </row>
    <row r="105" spans="1:20" s="236" customFormat="1" ht="18" customHeight="1">
      <c r="A105" s="188">
        <v>1</v>
      </c>
      <c r="B105" s="194" t="s">
        <v>162</v>
      </c>
      <c r="C105" s="42">
        <f t="shared" ref="C105:S105" si="34">SUM(C107+C106)</f>
        <v>0</v>
      </c>
      <c r="D105" s="42">
        <f t="shared" si="34"/>
        <v>65</v>
      </c>
      <c r="E105" s="42">
        <f t="shared" si="34"/>
        <v>17</v>
      </c>
      <c r="F105" s="42">
        <f t="shared" si="34"/>
        <v>211</v>
      </c>
      <c r="G105" s="42">
        <f t="shared" si="34"/>
        <v>0</v>
      </c>
      <c r="H105" s="42">
        <f t="shared" si="34"/>
        <v>0</v>
      </c>
      <c r="I105" s="42">
        <f t="shared" si="34"/>
        <v>0</v>
      </c>
      <c r="J105" s="42">
        <f t="shared" si="34"/>
        <v>0</v>
      </c>
      <c r="K105" s="42">
        <f t="shared" si="34"/>
        <v>0</v>
      </c>
      <c r="L105" s="42">
        <f t="shared" si="34"/>
        <v>0</v>
      </c>
      <c r="M105" s="42">
        <f t="shared" si="34"/>
        <v>0</v>
      </c>
      <c r="N105" s="42">
        <f t="shared" si="34"/>
        <v>0</v>
      </c>
      <c r="O105" s="42">
        <f t="shared" si="34"/>
        <v>0</v>
      </c>
      <c r="P105" s="42">
        <f t="shared" si="34"/>
        <v>0</v>
      </c>
      <c r="Q105" s="42">
        <f t="shared" si="34"/>
        <v>0</v>
      </c>
      <c r="R105" s="42">
        <f t="shared" si="34"/>
        <v>0</v>
      </c>
      <c r="S105" s="42">
        <f t="shared" si="34"/>
        <v>0</v>
      </c>
      <c r="T105" s="42">
        <f>SUM(T107+T106)</f>
        <v>293</v>
      </c>
    </row>
    <row r="106" spans="1:20" s="237" customFormat="1" ht="18" customHeight="1">
      <c r="A106" s="188"/>
      <c r="B106" s="196" t="s">
        <v>157</v>
      </c>
      <c r="C106" s="235"/>
      <c r="D106" s="235">
        <v>10</v>
      </c>
      <c r="E106" s="235">
        <v>16</v>
      </c>
      <c r="F106" s="235">
        <f>111+100</f>
        <v>211</v>
      </c>
      <c r="G106" s="235"/>
      <c r="H106" s="235"/>
      <c r="I106" s="2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203">
        <f>SUM(C106:S106)</f>
        <v>237</v>
      </c>
    </row>
    <row r="107" spans="1:20" s="237" customFormat="1" ht="18" customHeight="1">
      <c r="A107" s="188"/>
      <c r="B107" s="196" t="s">
        <v>189</v>
      </c>
      <c r="C107" s="235"/>
      <c r="D107" s="235">
        <f>86-31</f>
        <v>55</v>
      </c>
      <c r="E107" s="235">
        <v>1</v>
      </c>
      <c r="F107" s="235"/>
      <c r="G107" s="235"/>
      <c r="H107" s="235"/>
      <c r="I107" s="2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203">
        <f>SUM(C107:S107)</f>
        <v>56</v>
      </c>
    </row>
    <row r="108" spans="1:20" s="195" customFormat="1" ht="18" customHeight="1">
      <c r="A108" s="188">
        <v>1</v>
      </c>
      <c r="B108" s="194" t="s">
        <v>208</v>
      </c>
      <c r="C108" s="42">
        <f t="shared" ref="C108:S108" si="35">SUM(C110+C109)</f>
        <v>1</v>
      </c>
      <c r="D108" s="42">
        <f t="shared" si="35"/>
        <v>0</v>
      </c>
      <c r="E108" s="42">
        <f t="shared" si="35"/>
        <v>0</v>
      </c>
      <c r="F108" s="42">
        <f t="shared" si="35"/>
        <v>0</v>
      </c>
      <c r="G108" s="42">
        <f t="shared" si="35"/>
        <v>0</v>
      </c>
      <c r="H108" s="42">
        <f t="shared" si="35"/>
        <v>0</v>
      </c>
      <c r="I108" s="42">
        <f t="shared" si="35"/>
        <v>0</v>
      </c>
      <c r="J108" s="42">
        <f t="shared" si="35"/>
        <v>0</v>
      </c>
      <c r="K108" s="42">
        <f t="shared" si="35"/>
        <v>0</v>
      </c>
      <c r="L108" s="42">
        <f t="shared" si="35"/>
        <v>0</v>
      </c>
      <c r="M108" s="42">
        <f t="shared" si="35"/>
        <v>0</v>
      </c>
      <c r="N108" s="42">
        <f t="shared" si="35"/>
        <v>0</v>
      </c>
      <c r="O108" s="42">
        <f t="shared" si="35"/>
        <v>0</v>
      </c>
      <c r="P108" s="42">
        <f t="shared" si="35"/>
        <v>0</v>
      </c>
      <c r="Q108" s="42">
        <f t="shared" si="35"/>
        <v>0</v>
      </c>
      <c r="R108" s="42">
        <f t="shared" si="35"/>
        <v>0</v>
      </c>
      <c r="S108" s="42">
        <f t="shared" si="35"/>
        <v>0</v>
      </c>
      <c r="T108" s="42">
        <f>SUM(T110+T109)</f>
        <v>1</v>
      </c>
    </row>
    <row r="109" spans="1:20" s="229" customFormat="1" ht="18" customHeight="1">
      <c r="A109" s="188"/>
      <c r="B109" s="196" t="s">
        <v>157</v>
      </c>
      <c r="C109" s="216">
        <v>1</v>
      </c>
      <c r="D109" s="221"/>
      <c r="E109" s="216"/>
      <c r="F109" s="216"/>
      <c r="G109" s="221"/>
      <c r="H109" s="221"/>
      <c r="I109" s="221"/>
      <c r="J109" s="32"/>
      <c r="K109" s="32"/>
      <c r="L109" s="32"/>
      <c r="M109" s="32"/>
      <c r="N109" s="34"/>
      <c r="O109" s="34"/>
      <c r="P109" s="34"/>
      <c r="Q109" s="34"/>
      <c r="R109" s="32"/>
      <c r="S109" s="32"/>
      <c r="T109" s="203">
        <f>SUM(C109:S109)</f>
        <v>1</v>
      </c>
    </row>
    <row r="110" spans="1:20" s="229" customFormat="1" ht="18" customHeight="1">
      <c r="A110" s="188"/>
      <c r="B110" s="196" t="s">
        <v>189</v>
      </c>
      <c r="C110" s="216"/>
      <c r="D110" s="221"/>
      <c r="E110" s="216"/>
      <c r="F110" s="216"/>
      <c r="G110" s="221"/>
      <c r="H110" s="221"/>
      <c r="I110" s="221"/>
      <c r="J110" s="32"/>
      <c r="K110" s="32"/>
      <c r="L110" s="32"/>
      <c r="M110" s="32"/>
      <c r="N110" s="34"/>
      <c r="O110" s="34"/>
      <c r="P110" s="34"/>
      <c r="Q110" s="34"/>
      <c r="R110" s="32"/>
      <c r="S110" s="32"/>
      <c r="T110" s="203">
        <f>SUM(C110:S110)</f>
        <v>0</v>
      </c>
    </row>
    <row r="111" spans="1:20" s="238" customFormat="1" ht="18" customHeight="1">
      <c r="A111" s="188">
        <v>1</v>
      </c>
      <c r="B111" s="194" t="s">
        <v>194</v>
      </c>
      <c r="C111" s="42">
        <f t="shared" ref="C111:S111" si="36">SUM(C113+C112)</f>
        <v>0</v>
      </c>
      <c r="D111" s="42">
        <f t="shared" si="36"/>
        <v>0</v>
      </c>
      <c r="E111" s="42">
        <f t="shared" si="36"/>
        <v>0</v>
      </c>
      <c r="F111" s="42">
        <f t="shared" si="36"/>
        <v>0</v>
      </c>
      <c r="G111" s="42">
        <f t="shared" si="36"/>
        <v>0</v>
      </c>
      <c r="H111" s="42">
        <f t="shared" si="36"/>
        <v>0</v>
      </c>
      <c r="I111" s="42">
        <f t="shared" si="36"/>
        <v>0</v>
      </c>
      <c r="J111" s="42">
        <f t="shared" si="36"/>
        <v>45</v>
      </c>
      <c r="K111" s="42">
        <f t="shared" si="36"/>
        <v>0</v>
      </c>
      <c r="L111" s="42">
        <f t="shared" si="36"/>
        <v>0</v>
      </c>
      <c r="M111" s="42">
        <f t="shared" si="36"/>
        <v>87</v>
      </c>
      <c r="N111" s="42">
        <f t="shared" si="36"/>
        <v>0</v>
      </c>
      <c r="O111" s="42">
        <f t="shared" si="36"/>
        <v>0</v>
      </c>
      <c r="P111" s="42">
        <f t="shared" si="36"/>
        <v>0</v>
      </c>
      <c r="Q111" s="42">
        <f t="shared" si="36"/>
        <v>0</v>
      </c>
      <c r="R111" s="42">
        <f t="shared" si="36"/>
        <v>0</v>
      </c>
      <c r="S111" s="42">
        <f t="shared" si="36"/>
        <v>0</v>
      </c>
      <c r="T111" s="42">
        <f>SUM(T113+T112)</f>
        <v>132</v>
      </c>
    </row>
    <row r="112" spans="1:20" s="229" customFormat="1" ht="18" customHeight="1">
      <c r="A112" s="188"/>
      <c r="B112" s="196" t="s">
        <v>157</v>
      </c>
      <c r="C112" s="202"/>
      <c r="D112" s="202"/>
      <c r="E112" s="202"/>
      <c r="F112" s="202"/>
      <c r="G112" s="202"/>
      <c r="H112" s="202"/>
      <c r="I112" s="202"/>
      <c r="J112" s="198">
        <v>40</v>
      </c>
      <c r="K112" s="198"/>
      <c r="L112" s="198"/>
      <c r="M112" s="198">
        <v>82</v>
      </c>
      <c r="N112" s="198"/>
      <c r="O112" s="198"/>
      <c r="P112" s="198"/>
      <c r="Q112" s="198"/>
      <c r="R112" s="198"/>
      <c r="S112" s="198"/>
      <c r="T112" s="203">
        <f>SUM(C112:S112)</f>
        <v>122</v>
      </c>
    </row>
    <row r="113" spans="1:20" s="229" customFormat="1" ht="18" customHeight="1">
      <c r="A113" s="188"/>
      <c r="B113" s="196" t="s">
        <v>189</v>
      </c>
      <c r="C113" s="202"/>
      <c r="D113" s="202"/>
      <c r="E113" s="202"/>
      <c r="F113" s="202"/>
      <c r="G113" s="202"/>
      <c r="H113" s="202"/>
      <c r="I113" s="202"/>
      <c r="J113" s="198">
        <v>5</v>
      </c>
      <c r="K113" s="198"/>
      <c r="L113" s="198"/>
      <c r="M113" s="198">
        <v>5</v>
      </c>
      <c r="N113" s="198"/>
      <c r="O113" s="198"/>
      <c r="P113" s="198"/>
      <c r="Q113" s="198"/>
      <c r="R113" s="198"/>
      <c r="S113" s="198"/>
      <c r="T113" s="203">
        <f>SUM(C113:S113)</f>
        <v>10</v>
      </c>
    </row>
    <row r="114" spans="1:20" s="237" customFormat="1" ht="18" customHeight="1">
      <c r="A114" s="188">
        <v>1</v>
      </c>
      <c r="B114" s="194" t="s">
        <v>196</v>
      </c>
      <c r="C114" s="42">
        <f t="shared" ref="C114:S114" si="37">SUM(C116+C115)</f>
        <v>0</v>
      </c>
      <c r="D114" s="42">
        <f t="shared" si="37"/>
        <v>0</v>
      </c>
      <c r="E114" s="42">
        <f t="shared" si="37"/>
        <v>0</v>
      </c>
      <c r="F114" s="42">
        <f t="shared" si="37"/>
        <v>0</v>
      </c>
      <c r="G114" s="42">
        <f t="shared" si="37"/>
        <v>0</v>
      </c>
      <c r="H114" s="42">
        <f t="shared" si="37"/>
        <v>0</v>
      </c>
      <c r="I114" s="42">
        <f t="shared" si="37"/>
        <v>0</v>
      </c>
      <c r="J114" s="42">
        <f t="shared" si="37"/>
        <v>65</v>
      </c>
      <c r="K114" s="42">
        <f t="shared" si="37"/>
        <v>0</v>
      </c>
      <c r="L114" s="42">
        <f t="shared" si="37"/>
        <v>0</v>
      </c>
      <c r="M114" s="42">
        <f t="shared" si="37"/>
        <v>95</v>
      </c>
      <c r="N114" s="42">
        <f t="shared" si="37"/>
        <v>0</v>
      </c>
      <c r="O114" s="42">
        <f t="shared" si="37"/>
        <v>0</v>
      </c>
      <c r="P114" s="42">
        <f t="shared" si="37"/>
        <v>0</v>
      </c>
      <c r="Q114" s="42">
        <f t="shared" si="37"/>
        <v>0</v>
      </c>
      <c r="R114" s="42">
        <f t="shared" si="37"/>
        <v>0</v>
      </c>
      <c r="S114" s="42">
        <f t="shared" si="37"/>
        <v>0</v>
      </c>
      <c r="T114" s="42">
        <f>SUM(T116+T115)</f>
        <v>160</v>
      </c>
    </row>
    <row r="115" spans="1:20" s="237" customFormat="1" ht="18" customHeight="1">
      <c r="A115" s="188"/>
      <c r="B115" s="196" t="s">
        <v>157</v>
      </c>
      <c r="C115" s="202"/>
      <c r="D115" s="202"/>
      <c r="E115" s="202"/>
      <c r="F115" s="202"/>
      <c r="G115" s="202"/>
      <c r="H115" s="202"/>
      <c r="I115" s="202"/>
      <c r="J115" s="198">
        <v>60</v>
      </c>
      <c r="K115" s="198"/>
      <c r="L115" s="198"/>
      <c r="M115" s="198">
        <v>88</v>
      </c>
      <c r="N115" s="198"/>
      <c r="O115" s="198"/>
      <c r="P115" s="198"/>
      <c r="Q115" s="198"/>
      <c r="R115" s="198"/>
      <c r="S115" s="198"/>
      <c r="T115" s="203">
        <f>SUM(C115:S115)</f>
        <v>148</v>
      </c>
    </row>
    <row r="116" spans="1:20" s="237" customFormat="1" ht="18" customHeight="1">
      <c r="A116" s="188"/>
      <c r="B116" s="196" t="s">
        <v>189</v>
      </c>
      <c r="C116" s="202"/>
      <c r="D116" s="202"/>
      <c r="E116" s="202"/>
      <c r="F116" s="202"/>
      <c r="G116" s="202"/>
      <c r="H116" s="202"/>
      <c r="I116" s="202"/>
      <c r="J116" s="198">
        <v>5</v>
      </c>
      <c r="K116" s="198"/>
      <c r="L116" s="198"/>
      <c r="M116" s="198">
        <v>7</v>
      </c>
      <c r="N116" s="198"/>
      <c r="O116" s="198"/>
      <c r="P116" s="198"/>
      <c r="Q116" s="198"/>
      <c r="R116" s="198"/>
      <c r="S116" s="198"/>
      <c r="T116" s="203">
        <f>SUM(C116:S116)</f>
        <v>12</v>
      </c>
    </row>
    <row r="117" spans="1:20" s="195" customFormat="1" ht="18" customHeight="1">
      <c r="A117" s="188">
        <v>1</v>
      </c>
      <c r="B117" s="194" t="s">
        <v>130</v>
      </c>
      <c r="C117" s="42">
        <f t="shared" ref="C117:S117" si="38">SUM(C119+C118)</f>
        <v>0</v>
      </c>
      <c r="D117" s="42">
        <f t="shared" si="38"/>
        <v>0</v>
      </c>
      <c r="E117" s="42">
        <f t="shared" si="38"/>
        <v>0</v>
      </c>
      <c r="F117" s="42">
        <f t="shared" si="38"/>
        <v>0</v>
      </c>
      <c r="G117" s="42">
        <f t="shared" si="38"/>
        <v>0</v>
      </c>
      <c r="H117" s="42">
        <f t="shared" si="38"/>
        <v>0</v>
      </c>
      <c r="I117" s="42">
        <f t="shared" si="38"/>
        <v>0</v>
      </c>
      <c r="J117" s="42">
        <f t="shared" si="38"/>
        <v>322</v>
      </c>
      <c r="K117" s="42">
        <f t="shared" si="38"/>
        <v>541</v>
      </c>
      <c r="L117" s="42">
        <f t="shared" si="38"/>
        <v>430</v>
      </c>
      <c r="M117" s="42">
        <f t="shared" si="38"/>
        <v>0</v>
      </c>
      <c r="N117" s="42">
        <f t="shared" si="38"/>
        <v>0</v>
      </c>
      <c r="O117" s="42">
        <f t="shared" si="38"/>
        <v>0</v>
      </c>
      <c r="P117" s="42">
        <f t="shared" si="38"/>
        <v>0</v>
      </c>
      <c r="Q117" s="42">
        <f t="shared" si="38"/>
        <v>0</v>
      </c>
      <c r="R117" s="42">
        <f t="shared" si="38"/>
        <v>0</v>
      </c>
      <c r="S117" s="42">
        <f t="shared" si="38"/>
        <v>0</v>
      </c>
      <c r="T117" s="42">
        <f>SUM(T119+T118)</f>
        <v>1293</v>
      </c>
    </row>
    <row r="118" spans="1:20" s="229" customFormat="1" ht="18" customHeight="1">
      <c r="A118" s="188"/>
      <c r="B118" s="196" t="s">
        <v>157</v>
      </c>
      <c r="C118" s="235"/>
      <c r="D118" s="235"/>
      <c r="E118" s="235"/>
      <c r="F118" s="235"/>
      <c r="G118" s="235"/>
      <c r="H118" s="235"/>
      <c r="I118" s="235"/>
      <c r="J118" s="34">
        <v>165</v>
      </c>
      <c r="K118" s="34">
        <v>449</v>
      </c>
      <c r="L118" s="34">
        <v>180</v>
      </c>
      <c r="M118" s="34"/>
      <c r="N118" s="34"/>
      <c r="O118" s="34"/>
      <c r="P118" s="34"/>
      <c r="Q118" s="34"/>
      <c r="R118" s="34"/>
      <c r="S118" s="34"/>
      <c r="T118" s="203">
        <f>SUM(C118:S118)</f>
        <v>794</v>
      </c>
    </row>
    <row r="119" spans="1:20" s="229" customFormat="1" ht="18" customHeight="1">
      <c r="A119" s="188"/>
      <c r="B119" s="196" t="s">
        <v>189</v>
      </c>
      <c r="C119" s="235"/>
      <c r="D119" s="235"/>
      <c r="E119" s="235"/>
      <c r="F119" s="235"/>
      <c r="G119" s="235"/>
      <c r="H119" s="235"/>
      <c r="I119" s="235"/>
      <c r="J119" s="34">
        <f>507-300-50</f>
        <v>157</v>
      </c>
      <c r="K119" s="34">
        <f>102-10</f>
        <v>92</v>
      </c>
      <c r="L119" s="34">
        <f>300-50</f>
        <v>250</v>
      </c>
      <c r="M119" s="34"/>
      <c r="N119" s="34"/>
      <c r="O119" s="34"/>
      <c r="P119" s="34"/>
      <c r="Q119" s="34"/>
      <c r="R119" s="34"/>
      <c r="S119" s="34"/>
      <c r="T119" s="203">
        <f>SUM(C119:S119)</f>
        <v>499</v>
      </c>
    </row>
    <row r="120" spans="1:20" s="223" customFormat="1" ht="18" customHeight="1">
      <c r="A120" s="188">
        <v>1</v>
      </c>
      <c r="B120" s="194" t="s">
        <v>73</v>
      </c>
      <c r="C120" s="42">
        <f t="shared" ref="C120:S120" si="39">SUM(C122+C121)</f>
        <v>0</v>
      </c>
      <c r="D120" s="42">
        <f t="shared" si="39"/>
        <v>0</v>
      </c>
      <c r="E120" s="42">
        <f t="shared" si="39"/>
        <v>0</v>
      </c>
      <c r="F120" s="42">
        <f t="shared" si="39"/>
        <v>0</v>
      </c>
      <c r="G120" s="42">
        <f t="shared" si="39"/>
        <v>0</v>
      </c>
      <c r="H120" s="42">
        <f t="shared" si="39"/>
        <v>0</v>
      </c>
      <c r="I120" s="42">
        <f t="shared" si="39"/>
        <v>545</v>
      </c>
      <c r="J120" s="42">
        <f t="shared" si="39"/>
        <v>1100</v>
      </c>
      <c r="K120" s="42">
        <f t="shared" si="39"/>
        <v>232</v>
      </c>
      <c r="L120" s="42">
        <f t="shared" si="39"/>
        <v>620</v>
      </c>
      <c r="M120" s="42">
        <f t="shared" si="39"/>
        <v>0</v>
      </c>
      <c r="N120" s="42">
        <f t="shared" si="39"/>
        <v>0</v>
      </c>
      <c r="O120" s="42">
        <f t="shared" si="39"/>
        <v>0</v>
      </c>
      <c r="P120" s="42">
        <f t="shared" si="39"/>
        <v>0</v>
      </c>
      <c r="Q120" s="42">
        <f t="shared" si="39"/>
        <v>0</v>
      </c>
      <c r="R120" s="42">
        <f t="shared" si="39"/>
        <v>0</v>
      </c>
      <c r="S120" s="42">
        <f t="shared" si="39"/>
        <v>0</v>
      </c>
      <c r="T120" s="42">
        <f>SUM(T122+T121)</f>
        <v>2497</v>
      </c>
    </row>
    <row r="121" spans="1:20" s="240" customFormat="1" ht="18" customHeight="1">
      <c r="A121" s="209"/>
      <c r="B121" s="210" t="s">
        <v>157</v>
      </c>
      <c r="C121" s="239"/>
      <c r="D121" s="239"/>
      <c r="E121" s="239"/>
      <c r="F121" s="239"/>
      <c r="G121" s="239"/>
      <c r="H121" s="239"/>
      <c r="I121" s="239">
        <v>200</v>
      </c>
      <c r="J121" s="46">
        <f>939+120-201</f>
        <v>858</v>
      </c>
      <c r="K121" s="46">
        <v>201</v>
      </c>
      <c r="L121" s="46">
        <f>420+200</f>
        <v>620</v>
      </c>
      <c r="M121" s="46"/>
      <c r="N121" s="46"/>
      <c r="O121" s="46"/>
      <c r="P121" s="46"/>
      <c r="Q121" s="46"/>
      <c r="R121" s="46"/>
      <c r="S121" s="46"/>
      <c r="T121" s="213">
        <f>SUM(C121:S121)</f>
        <v>1879</v>
      </c>
    </row>
    <row r="122" spans="1:20" s="240" customFormat="1" ht="18" customHeight="1">
      <c r="A122" s="209"/>
      <c r="B122" s="210" t="s">
        <v>189</v>
      </c>
      <c r="C122" s="239"/>
      <c r="D122" s="239"/>
      <c r="E122" s="239"/>
      <c r="F122" s="239"/>
      <c r="G122" s="239"/>
      <c r="H122" s="239"/>
      <c r="I122" s="239">
        <f>114+86+145</f>
        <v>345</v>
      </c>
      <c r="J122" s="46">
        <f>667-31-324-10-60</f>
        <v>242</v>
      </c>
      <c r="K122" s="46">
        <v>31</v>
      </c>
      <c r="L122" s="46"/>
      <c r="M122" s="46"/>
      <c r="N122" s="46"/>
      <c r="O122" s="46"/>
      <c r="P122" s="46"/>
      <c r="Q122" s="46"/>
      <c r="R122" s="46"/>
      <c r="S122" s="46"/>
      <c r="T122" s="213">
        <f>SUM(C122:S122)</f>
        <v>618</v>
      </c>
    </row>
    <row r="123" spans="1:20" s="223" customFormat="1" ht="27.75" customHeight="1">
      <c r="A123" s="188">
        <v>1</v>
      </c>
      <c r="B123" s="194" t="s">
        <v>129</v>
      </c>
      <c r="C123" s="42">
        <f t="shared" ref="C123:S123" si="40">SUM(C125+C124)</f>
        <v>0</v>
      </c>
      <c r="D123" s="42">
        <f t="shared" si="40"/>
        <v>0</v>
      </c>
      <c r="E123" s="42">
        <f t="shared" si="40"/>
        <v>0</v>
      </c>
      <c r="F123" s="42">
        <f t="shared" si="40"/>
        <v>0</v>
      </c>
      <c r="G123" s="42">
        <f t="shared" si="40"/>
        <v>0</v>
      </c>
      <c r="H123" s="42">
        <f t="shared" si="40"/>
        <v>0</v>
      </c>
      <c r="I123" s="42">
        <f t="shared" si="40"/>
        <v>0</v>
      </c>
      <c r="J123" s="42">
        <f t="shared" si="40"/>
        <v>658</v>
      </c>
      <c r="K123" s="42">
        <f t="shared" si="40"/>
        <v>0</v>
      </c>
      <c r="L123" s="42">
        <f t="shared" si="40"/>
        <v>651</v>
      </c>
      <c r="M123" s="42">
        <f t="shared" si="40"/>
        <v>773</v>
      </c>
      <c r="N123" s="42">
        <f t="shared" si="40"/>
        <v>0</v>
      </c>
      <c r="O123" s="42">
        <f t="shared" si="40"/>
        <v>0</v>
      </c>
      <c r="P123" s="42">
        <f t="shared" si="40"/>
        <v>0</v>
      </c>
      <c r="Q123" s="42">
        <f t="shared" si="40"/>
        <v>0</v>
      </c>
      <c r="R123" s="42">
        <f t="shared" si="40"/>
        <v>0</v>
      </c>
      <c r="S123" s="42">
        <f t="shared" si="40"/>
        <v>0</v>
      </c>
      <c r="T123" s="42">
        <f>SUM(T125+T124)</f>
        <v>2082</v>
      </c>
    </row>
    <row r="124" spans="1:20" s="240" customFormat="1" ht="18" customHeight="1">
      <c r="A124" s="209"/>
      <c r="B124" s="210" t="s">
        <v>157</v>
      </c>
      <c r="C124" s="241"/>
      <c r="D124" s="241"/>
      <c r="E124" s="241"/>
      <c r="F124" s="241"/>
      <c r="G124" s="241"/>
      <c r="H124" s="241"/>
      <c r="I124" s="241"/>
      <c r="J124" s="242">
        <f>220+241</f>
        <v>461</v>
      </c>
      <c r="K124" s="242"/>
      <c r="L124" s="242">
        <f>326+300</f>
        <v>626</v>
      </c>
      <c r="M124" s="242">
        <f>677+65</f>
        <v>742</v>
      </c>
      <c r="N124" s="242"/>
      <c r="O124" s="242"/>
      <c r="P124" s="242"/>
      <c r="Q124" s="242"/>
      <c r="R124" s="242"/>
      <c r="S124" s="242"/>
      <c r="T124" s="213">
        <f>SUM(C124:S124)</f>
        <v>1829</v>
      </c>
    </row>
    <row r="125" spans="1:20" s="240" customFormat="1" ht="18" customHeight="1">
      <c r="A125" s="209"/>
      <c r="B125" s="210" t="s">
        <v>189</v>
      </c>
      <c r="C125" s="241"/>
      <c r="D125" s="241"/>
      <c r="E125" s="241"/>
      <c r="F125" s="241"/>
      <c r="G125" s="241"/>
      <c r="H125" s="241"/>
      <c r="I125" s="241"/>
      <c r="J125" s="242">
        <f>350+167-10-300-10</f>
        <v>197</v>
      </c>
      <c r="K125" s="242"/>
      <c r="L125" s="242">
        <f>15+10</f>
        <v>25</v>
      </c>
      <c r="M125" s="242">
        <v>31</v>
      </c>
      <c r="N125" s="242"/>
      <c r="O125" s="242"/>
      <c r="P125" s="242"/>
      <c r="Q125" s="242"/>
      <c r="R125" s="242"/>
      <c r="S125" s="242"/>
      <c r="T125" s="213">
        <f>SUM(C125:S125)</f>
        <v>253</v>
      </c>
    </row>
    <row r="126" spans="1:20" s="243" customFormat="1" ht="18" customHeight="1">
      <c r="A126" s="188">
        <v>1</v>
      </c>
      <c r="B126" s="194" t="s">
        <v>131</v>
      </c>
      <c r="C126" s="42">
        <f t="shared" ref="C126:S126" si="41">SUM(C128+C127)</f>
        <v>0</v>
      </c>
      <c r="D126" s="42">
        <f t="shared" si="41"/>
        <v>0</v>
      </c>
      <c r="E126" s="42">
        <f t="shared" si="41"/>
        <v>0</v>
      </c>
      <c r="F126" s="42">
        <f t="shared" si="41"/>
        <v>0</v>
      </c>
      <c r="G126" s="42">
        <f t="shared" si="41"/>
        <v>0</v>
      </c>
      <c r="H126" s="42">
        <f t="shared" si="41"/>
        <v>0</v>
      </c>
      <c r="I126" s="42">
        <f t="shared" si="41"/>
        <v>0</v>
      </c>
      <c r="J126" s="42">
        <f t="shared" si="41"/>
        <v>0</v>
      </c>
      <c r="K126" s="42">
        <f t="shared" si="41"/>
        <v>0</v>
      </c>
      <c r="L126" s="42">
        <f t="shared" si="41"/>
        <v>2889</v>
      </c>
      <c r="M126" s="42">
        <f t="shared" si="41"/>
        <v>0</v>
      </c>
      <c r="N126" s="42">
        <f t="shared" si="41"/>
        <v>0</v>
      </c>
      <c r="O126" s="42">
        <f t="shared" si="41"/>
        <v>0</v>
      </c>
      <c r="P126" s="42">
        <f t="shared" si="41"/>
        <v>0</v>
      </c>
      <c r="Q126" s="42">
        <f t="shared" si="41"/>
        <v>0</v>
      </c>
      <c r="R126" s="42">
        <f t="shared" si="41"/>
        <v>0</v>
      </c>
      <c r="S126" s="42">
        <f t="shared" si="41"/>
        <v>0</v>
      </c>
      <c r="T126" s="42">
        <f>SUM(T128+T127)</f>
        <v>2889</v>
      </c>
    </row>
    <row r="127" spans="1:20" s="244" customFormat="1" ht="18" customHeight="1">
      <c r="A127" s="188"/>
      <c r="B127" s="196" t="s">
        <v>157</v>
      </c>
      <c r="C127" s="235"/>
      <c r="D127" s="235"/>
      <c r="E127" s="235"/>
      <c r="F127" s="235"/>
      <c r="G127" s="235"/>
      <c r="H127" s="235"/>
      <c r="I127" s="235"/>
      <c r="J127" s="34"/>
      <c r="K127" s="34"/>
      <c r="L127" s="34">
        <f>1523+931</f>
        <v>2454</v>
      </c>
      <c r="M127" s="34"/>
      <c r="N127" s="34"/>
      <c r="O127" s="34"/>
      <c r="P127" s="34"/>
      <c r="Q127" s="34"/>
      <c r="R127" s="34"/>
      <c r="S127" s="34"/>
      <c r="T127" s="203">
        <f>SUM(C127:S127)</f>
        <v>2454</v>
      </c>
    </row>
    <row r="128" spans="1:20" s="244" customFormat="1" ht="18" customHeight="1">
      <c r="A128" s="188"/>
      <c r="B128" s="196" t="s">
        <v>189</v>
      </c>
      <c r="C128" s="235"/>
      <c r="D128" s="235"/>
      <c r="E128" s="235"/>
      <c r="F128" s="235"/>
      <c r="G128" s="235"/>
      <c r="H128" s="235"/>
      <c r="I128" s="235"/>
      <c r="J128" s="34"/>
      <c r="K128" s="34"/>
      <c r="L128" s="34">
        <f>735-250-50</f>
        <v>435</v>
      </c>
      <c r="M128" s="34"/>
      <c r="N128" s="34"/>
      <c r="O128" s="34"/>
      <c r="P128" s="34"/>
      <c r="Q128" s="34"/>
      <c r="R128" s="34"/>
      <c r="S128" s="34"/>
      <c r="T128" s="203">
        <f>SUM(C128:S128)</f>
        <v>435</v>
      </c>
    </row>
    <row r="129" spans="1:20" s="246" customFormat="1" ht="18" customHeight="1">
      <c r="A129" s="245">
        <v>1</v>
      </c>
      <c r="B129" s="194" t="s">
        <v>132</v>
      </c>
      <c r="C129" s="42">
        <f t="shared" ref="C129:S129" si="42">SUM(C131+C130)</f>
        <v>0</v>
      </c>
      <c r="D129" s="42">
        <f t="shared" si="42"/>
        <v>0</v>
      </c>
      <c r="E129" s="42">
        <f t="shared" si="42"/>
        <v>0</v>
      </c>
      <c r="F129" s="42">
        <f t="shared" si="42"/>
        <v>0</v>
      </c>
      <c r="G129" s="42">
        <f t="shared" si="42"/>
        <v>0</v>
      </c>
      <c r="H129" s="42">
        <f t="shared" si="42"/>
        <v>0</v>
      </c>
      <c r="I129" s="42">
        <f t="shared" si="42"/>
        <v>0</v>
      </c>
      <c r="J129" s="42">
        <f t="shared" si="42"/>
        <v>0</v>
      </c>
      <c r="K129" s="42">
        <f t="shared" si="42"/>
        <v>1517</v>
      </c>
      <c r="L129" s="42">
        <f t="shared" si="42"/>
        <v>0</v>
      </c>
      <c r="M129" s="42">
        <f t="shared" si="42"/>
        <v>0</v>
      </c>
      <c r="N129" s="42">
        <f t="shared" si="42"/>
        <v>0</v>
      </c>
      <c r="O129" s="42">
        <f t="shared" si="42"/>
        <v>0</v>
      </c>
      <c r="P129" s="42">
        <f t="shared" si="42"/>
        <v>0</v>
      </c>
      <c r="Q129" s="42">
        <f t="shared" si="42"/>
        <v>0</v>
      </c>
      <c r="R129" s="42">
        <f t="shared" si="42"/>
        <v>0</v>
      </c>
      <c r="S129" s="42">
        <f t="shared" si="42"/>
        <v>0</v>
      </c>
      <c r="T129" s="42">
        <f>SUM(T131+T130)</f>
        <v>1517</v>
      </c>
    </row>
    <row r="130" spans="1:20" s="226" customFormat="1" ht="18" customHeight="1">
      <c r="A130" s="188"/>
      <c r="B130" s="196" t="s">
        <v>157</v>
      </c>
      <c r="C130" s="216"/>
      <c r="D130" s="216"/>
      <c r="E130" s="216"/>
      <c r="F130" s="216"/>
      <c r="G130" s="216"/>
      <c r="H130" s="216"/>
      <c r="I130" s="216"/>
      <c r="J130" s="34"/>
      <c r="K130" s="34">
        <v>1200</v>
      </c>
      <c r="L130" s="34"/>
      <c r="M130" s="34"/>
      <c r="N130" s="34"/>
      <c r="O130" s="34"/>
      <c r="P130" s="34"/>
      <c r="Q130" s="34"/>
      <c r="R130" s="34"/>
      <c r="S130" s="34"/>
      <c r="T130" s="203">
        <f>SUM(C130:S130)</f>
        <v>1200</v>
      </c>
    </row>
    <row r="131" spans="1:20" s="226" customFormat="1" ht="18" customHeight="1">
      <c r="A131" s="188"/>
      <c r="B131" s="196" t="s">
        <v>189</v>
      </c>
      <c r="C131" s="216"/>
      <c r="D131" s="216"/>
      <c r="E131" s="216"/>
      <c r="F131" s="216"/>
      <c r="G131" s="216"/>
      <c r="H131" s="216"/>
      <c r="I131" s="216"/>
      <c r="J131" s="34"/>
      <c r="K131" s="34">
        <f>355+12-50</f>
        <v>317</v>
      </c>
      <c r="L131" s="34"/>
      <c r="M131" s="34"/>
      <c r="N131" s="34"/>
      <c r="O131" s="34"/>
      <c r="P131" s="34"/>
      <c r="Q131" s="34"/>
      <c r="R131" s="34"/>
      <c r="S131" s="34"/>
      <c r="T131" s="203">
        <f>SUM(C131:S131)</f>
        <v>317</v>
      </c>
    </row>
    <row r="132" spans="1:20" s="248" customFormat="1" ht="18" customHeight="1">
      <c r="A132" s="188">
        <v>1</v>
      </c>
      <c r="B132" s="247" t="s">
        <v>122</v>
      </c>
      <c r="C132" s="42">
        <f t="shared" ref="C132:S132" si="43">SUM(C134+C133)</f>
        <v>2505</v>
      </c>
      <c r="D132" s="42">
        <f t="shared" si="43"/>
        <v>0</v>
      </c>
      <c r="E132" s="42">
        <f t="shared" si="43"/>
        <v>0</v>
      </c>
      <c r="F132" s="42">
        <f t="shared" si="43"/>
        <v>0</v>
      </c>
      <c r="G132" s="42">
        <f t="shared" si="43"/>
        <v>0</v>
      </c>
      <c r="H132" s="42">
        <f t="shared" si="43"/>
        <v>0</v>
      </c>
      <c r="I132" s="42">
        <f t="shared" si="43"/>
        <v>0</v>
      </c>
      <c r="J132" s="42">
        <f t="shared" si="43"/>
        <v>0</v>
      </c>
      <c r="K132" s="42">
        <f t="shared" si="43"/>
        <v>0</v>
      </c>
      <c r="L132" s="42">
        <f t="shared" si="43"/>
        <v>0</v>
      </c>
      <c r="M132" s="42">
        <f t="shared" si="43"/>
        <v>0</v>
      </c>
      <c r="N132" s="42">
        <f t="shared" si="43"/>
        <v>0</v>
      </c>
      <c r="O132" s="42">
        <f t="shared" si="43"/>
        <v>0</v>
      </c>
      <c r="P132" s="42">
        <f t="shared" si="43"/>
        <v>0</v>
      </c>
      <c r="Q132" s="42">
        <f t="shared" si="43"/>
        <v>0</v>
      </c>
      <c r="R132" s="42">
        <f t="shared" si="43"/>
        <v>0</v>
      </c>
      <c r="S132" s="42">
        <f t="shared" si="43"/>
        <v>0</v>
      </c>
      <c r="T132" s="42">
        <f>SUM(T134+T133)</f>
        <v>2505</v>
      </c>
    </row>
    <row r="133" spans="1:20" s="215" customFormat="1" ht="18" customHeight="1">
      <c r="A133" s="188"/>
      <c r="B133" s="196" t="s">
        <v>157</v>
      </c>
      <c r="C133" s="202">
        <f>127+2003</f>
        <v>2130</v>
      </c>
      <c r="D133" s="202"/>
      <c r="E133" s="202"/>
      <c r="F133" s="202"/>
      <c r="G133" s="202"/>
      <c r="H133" s="202"/>
      <c r="I133" s="202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203">
        <f>SUM(C133:S133)</f>
        <v>2130</v>
      </c>
    </row>
    <row r="134" spans="1:20" s="215" customFormat="1" ht="18" customHeight="1">
      <c r="A134" s="188"/>
      <c r="B134" s="196" t="s">
        <v>189</v>
      </c>
      <c r="C134" s="202">
        <f>179+196</f>
        <v>375</v>
      </c>
      <c r="D134" s="202"/>
      <c r="E134" s="202"/>
      <c r="F134" s="202"/>
      <c r="G134" s="202"/>
      <c r="H134" s="202"/>
      <c r="I134" s="202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203">
        <f>SUM(C134:S134)</f>
        <v>375</v>
      </c>
    </row>
    <row r="135" spans="1:20" s="248" customFormat="1" ht="18" customHeight="1">
      <c r="A135" s="188">
        <v>1</v>
      </c>
      <c r="B135" s="247" t="s">
        <v>174</v>
      </c>
      <c r="C135" s="42">
        <f t="shared" ref="C135:S135" si="44">SUM(C137+C136)</f>
        <v>0</v>
      </c>
      <c r="D135" s="42">
        <f t="shared" si="44"/>
        <v>12285</v>
      </c>
      <c r="E135" s="42">
        <f t="shared" si="44"/>
        <v>0</v>
      </c>
      <c r="F135" s="42">
        <f t="shared" si="44"/>
        <v>0</v>
      </c>
      <c r="G135" s="42">
        <f t="shared" si="44"/>
        <v>0</v>
      </c>
      <c r="H135" s="42">
        <f t="shared" si="44"/>
        <v>0</v>
      </c>
      <c r="I135" s="42">
        <f t="shared" si="44"/>
        <v>0</v>
      </c>
      <c r="J135" s="42">
        <f t="shared" si="44"/>
        <v>0</v>
      </c>
      <c r="K135" s="42">
        <f t="shared" si="44"/>
        <v>0</v>
      </c>
      <c r="L135" s="42">
        <f t="shared" si="44"/>
        <v>0</v>
      </c>
      <c r="M135" s="42">
        <f t="shared" si="44"/>
        <v>0</v>
      </c>
      <c r="N135" s="42">
        <f t="shared" si="44"/>
        <v>0</v>
      </c>
      <c r="O135" s="42">
        <f t="shared" si="44"/>
        <v>0</v>
      </c>
      <c r="P135" s="42">
        <f t="shared" si="44"/>
        <v>0</v>
      </c>
      <c r="Q135" s="42">
        <f t="shared" si="44"/>
        <v>0</v>
      </c>
      <c r="R135" s="42">
        <f t="shared" si="44"/>
        <v>0</v>
      </c>
      <c r="S135" s="42">
        <f t="shared" si="44"/>
        <v>0</v>
      </c>
      <c r="T135" s="42">
        <f>SUM(T137+T136)</f>
        <v>12285</v>
      </c>
    </row>
    <row r="136" spans="1:20" s="215" customFormat="1" ht="18" customHeight="1">
      <c r="A136" s="188"/>
      <c r="B136" s="196" t="s">
        <v>157</v>
      </c>
      <c r="C136" s="202"/>
      <c r="D136" s="249">
        <f>6638-568-36+31</f>
        <v>6065</v>
      </c>
      <c r="E136" s="202"/>
      <c r="F136" s="202"/>
      <c r="G136" s="202"/>
      <c r="H136" s="202"/>
      <c r="I136" s="202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203">
        <f>SUM(C136:S136)</f>
        <v>6065</v>
      </c>
    </row>
    <row r="137" spans="1:20" s="215" customFormat="1" ht="18" customHeight="1">
      <c r="A137" s="188"/>
      <c r="B137" s="196" t="s">
        <v>189</v>
      </c>
      <c r="C137" s="202"/>
      <c r="D137" s="202">
        <f>7142-922+31-31</f>
        <v>6220</v>
      </c>
      <c r="E137" s="202"/>
      <c r="F137" s="202"/>
      <c r="G137" s="202"/>
      <c r="H137" s="202"/>
      <c r="I137" s="202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203">
        <f>SUM(C137:S137)</f>
        <v>6220</v>
      </c>
    </row>
    <row r="138" spans="1:20" s="253" customFormat="1" ht="18" customHeight="1">
      <c r="A138" s="250"/>
      <c r="B138" s="251" t="s">
        <v>143</v>
      </c>
      <c r="C138" s="252">
        <f t="shared" ref="C138:S138" si="45">SUM(C140+C139)</f>
        <v>0</v>
      </c>
      <c r="D138" s="252">
        <f t="shared" si="45"/>
        <v>0</v>
      </c>
      <c r="E138" s="252">
        <f t="shared" si="45"/>
        <v>0</v>
      </c>
      <c r="F138" s="252">
        <f t="shared" si="45"/>
        <v>0</v>
      </c>
      <c r="G138" s="252">
        <f t="shared" si="45"/>
        <v>0</v>
      </c>
      <c r="H138" s="252">
        <f t="shared" si="45"/>
        <v>0</v>
      </c>
      <c r="I138" s="252">
        <f t="shared" si="45"/>
        <v>336</v>
      </c>
      <c r="J138" s="252">
        <f t="shared" si="45"/>
        <v>0</v>
      </c>
      <c r="K138" s="252">
        <f t="shared" si="45"/>
        <v>0</v>
      </c>
      <c r="L138" s="252">
        <f t="shared" si="45"/>
        <v>0</v>
      </c>
      <c r="M138" s="252">
        <f t="shared" si="45"/>
        <v>0</v>
      </c>
      <c r="N138" s="252">
        <f t="shared" si="45"/>
        <v>0</v>
      </c>
      <c r="O138" s="252">
        <f t="shared" si="45"/>
        <v>0</v>
      </c>
      <c r="P138" s="252">
        <f t="shared" si="45"/>
        <v>0</v>
      </c>
      <c r="Q138" s="252">
        <f t="shared" si="45"/>
        <v>0</v>
      </c>
      <c r="R138" s="252">
        <f t="shared" si="45"/>
        <v>0</v>
      </c>
      <c r="S138" s="252">
        <f t="shared" si="45"/>
        <v>0</v>
      </c>
      <c r="T138" s="252">
        <f>SUM(T140+T139)</f>
        <v>336</v>
      </c>
    </row>
    <row r="139" spans="1:20" s="215" customFormat="1" ht="18" customHeight="1">
      <c r="A139" s="188"/>
      <c r="B139" s="196" t="s">
        <v>157</v>
      </c>
      <c r="C139" s="202"/>
      <c r="D139" s="202"/>
      <c r="E139" s="202"/>
      <c r="F139" s="202"/>
      <c r="G139" s="202"/>
      <c r="H139" s="202"/>
      <c r="I139" s="202">
        <v>36</v>
      </c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203">
        <f>SUM(C139:S139)</f>
        <v>36</v>
      </c>
    </row>
    <row r="140" spans="1:20" s="215" customFormat="1" ht="18" customHeight="1">
      <c r="A140" s="188"/>
      <c r="B140" s="196" t="s">
        <v>189</v>
      </c>
      <c r="C140" s="202"/>
      <c r="D140" s="202"/>
      <c r="E140" s="202"/>
      <c r="F140" s="202"/>
      <c r="G140" s="202"/>
      <c r="H140" s="202"/>
      <c r="I140" s="202">
        <v>300</v>
      </c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203">
        <f>SUM(C140:S140)</f>
        <v>300</v>
      </c>
    </row>
    <row r="141" spans="1:20" s="256" customFormat="1" ht="14.25">
      <c r="A141" s="254">
        <v>3</v>
      </c>
      <c r="B141" s="255" t="s">
        <v>200</v>
      </c>
      <c r="C141" s="44">
        <f t="shared" ref="C141:T141" si="46">C142</f>
        <v>4200</v>
      </c>
      <c r="D141" s="44">
        <f t="shared" si="46"/>
        <v>13744</v>
      </c>
      <c r="E141" s="44">
        <f t="shared" si="46"/>
        <v>355</v>
      </c>
      <c r="F141" s="44">
        <f t="shared" si="46"/>
        <v>5000</v>
      </c>
      <c r="G141" s="44">
        <f t="shared" si="46"/>
        <v>2300</v>
      </c>
      <c r="H141" s="44">
        <f t="shared" si="46"/>
        <v>6600</v>
      </c>
      <c r="I141" s="44">
        <f>I142</f>
        <v>1236</v>
      </c>
      <c r="J141" s="44">
        <f>J142</f>
        <v>3370</v>
      </c>
      <c r="K141" s="44">
        <f t="shared" si="46"/>
        <v>2290</v>
      </c>
      <c r="L141" s="44">
        <f t="shared" si="46"/>
        <v>4770</v>
      </c>
      <c r="M141" s="44">
        <f t="shared" si="46"/>
        <v>1000</v>
      </c>
      <c r="N141" s="44">
        <f t="shared" si="46"/>
        <v>3512</v>
      </c>
      <c r="O141" s="44">
        <f t="shared" si="46"/>
        <v>505</v>
      </c>
      <c r="P141" s="44">
        <f t="shared" si="46"/>
        <v>2000</v>
      </c>
      <c r="Q141" s="44">
        <f t="shared" si="46"/>
        <v>800</v>
      </c>
      <c r="R141" s="44">
        <f t="shared" si="46"/>
        <v>1100</v>
      </c>
      <c r="S141" s="44">
        <f t="shared" si="46"/>
        <v>3521</v>
      </c>
      <c r="T141" s="44">
        <f t="shared" si="46"/>
        <v>56303</v>
      </c>
    </row>
    <row r="142" spans="1:20" s="259" customFormat="1" ht="30.75" customHeight="1">
      <c r="A142" s="245">
        <v>2</v>
      </c>
      <c r="B142" s="257" t="s">
        <v>209</v>
      </c>
      <c r="C142" s="258">
        <f t="shared" ref="C142:R144" si="47">C135+C132+C129+C126+C123+C120+C117+C114+C111+C108+C105+C102+C99+C96+C93+C90+C87+C84+C81+C78+C75+C72+C69+C66+C63+C60+C57+C54+C51+C48+C45+C42+C39+C36+C33+C30+C27+C24+C21+C18+C15+C12+C9+C6+C3+C138</f>
        <v>4200</v>
      </c>
      <c r="D142" s="258">
        <f t="shared" si="47"/>
        <v>13744</v>
      </c>
      <c r="E142" s="258">
        <f t="shared" si="47"/>
        <v>355</v>
      </c>
      <c r="F142" s="258">
        <f t="shared" si="47"/>
        <v>5000</v>
      </c>
      <c r="G142" s="258">
        <f t="shared" si="47"/>
        <v>2300</v>
      </c>
      <c r="H142" s="258">
        <f t="shared" si="47"/>
        <v>6600</v>
      </c>
      <c r="I142" s="258">
        <f>I135+I132+I129+I126+I123+I120+I117+I114+I111+I108+I105+I102+I99+I96+I93+I90+I87+I84+I81+I78+I75+I72+I69+I66+I63+I60+I57+I54+I51+I48+I45+I42+I39+I36+I33+I30+I27+I24+I21+I18+I15+I12+I9+I6+I3+I138</f>
        <v>1236</v>
      </c>
      <c r="J142" s="258">
        <f t="shared" ref="J142:R142" si="48">J135+J132+J129+J126+J123+J120+J117+J114+J111+J108+J105+J102+J99+J96+J93+J90+J87+J84+J81+J78+J75+J72+J69+J66+J63+J60+J57+J54+J51+J48+J45+J42+J39+J36+J33+J30+J27+J24+J21+J18+J15+J12+J9+J6+J3+J138</f>
        <v>3370</v>
      </c>
      <c r="K142" s="258">
        <f t="shared" si="48"/>
        <v>2290</v>
      </c>
      <c r="L142" s="258">
        <f t="shared" si="48"/>
        <v>4770</v>
      </c>
      <c r="M142" s="258">
        <f t="shared" si="48"/>
        <v>1000</v>
      </c>
      <c r="N142" s="258">
        <f t="shared" si="48"/>
        <v>3512</v>
      </c>
      <c r="O142" s="258">
        <f t="shared" si="48"/>
        <v>505</v>
      </c>
      <c r="P142" s="258">
        <f t="shared" si="48"/>
        <v>2000</v>
      </c>
      <c r="Q142" s="258">
        <f t="shared" si="48"/>
        <v>800</v>
      </c>
      <c r="R142" s="258">
        <f t="shared" si="48"/>
        <v>1100</v>
      </c>
      <c r="S142" s="258">
        <f>S135+S132+S129+S126+S123+S120+S117+S114+S111+S108+S105+S102+S99+S96+S93+S90+S87+S84+S81+S78+S75+S72+S69+S66+S63+S60+S57+S54+S51+S48+S45+S42+S39+S36+S33+S30+S27+S24+S21+S18+S15+S12+S9+S6+S3+S138</f>
        <v>3521</v>
      </c>
      <c r="T142" s="258">
        <f>T135+T132+T129+T126+T123+T120+T117+T114+T111+T108+T105+T102+T99+T96+T93+T90+T87+T84+T81+T78+T75+T72+T69+T66+T63+T60+T57+T54+T51+T48+T45+T42+T39+T36+T33+T30+T27+T24+T21+T18+T15+T12+T9+T6+T3+T138</f>
        <v>56303</v>
      </c>
    </row>
    <row r="143" spans="1:20" s="261" customFormat="1" ht="36" customHeight="1">
      <c r="A143" s="245"/>
      <c r="B143" s="260" t="s">
        <v>157</v>
      </c>
      <c r="C143" s="198">
        <f>C136+C133+C130+C127+C124+C121+C118+C115+C112+C109+C106+C103+C100+C97+C94+C91+C88+C85+C82+C79+C76+C73+C70+C67+C64+C61+C58+C55+C52+C49+C46+C43+C40+C37+C34+C31+C28+C25+C22+C19+C16+C13+C10+C7+C4+C139</f>
        <v>3500</v>
      </c>
      <c r="D143" s="198">
        <f t="shared" si="47"/>
        <v>6633</v>
      </c>
      <c r="E143" s="198">
        <f t="shared" si="47"/>
        <v>240</v>
      </c>
      <c r="F143" s="198">
        <f t="shared" si="47"/>
        <v>5000</v>
      </c>
      <c r="G143" s="198">
        <f t="shared" si="47"/>
        <v>2000</v>
      </c>
      <c r="H143" s="198">
        <f t="shared" si="47"/>
        <v>5100</v>
      </c>
      <c r="I143" s="198">
        <f>I136+I133+I130+I127+I124+I121+I118+I115+I112+I109+I106+I103+I100+I97+I94+I91+I88+I85+I82+I79+I76+I73+I70+I67+I64+I61+I58+I55+I52+I49+I46+I43+I40+I37+I34+I31+I28+I25+I22+I19+I16+I13+I10+I7+I4+I139</f>
        <v>526</v>
      </c>
      <c r="J143" s="198">
        <f t="shared" si="47"/>
        <v>2700</v>
      </c>
      <c r="K143" s="198">
        <f t="shared" si="47"/>
        <v>1850</v>
      </c>
      <c r="L143" s="198">
        <f t="shared" si="47"/>
        <v>3880</v>
      </c>
      <c r="M143" s="198">
        <f t="shared" si="47"/>
        <v>950</v>
      </c>
      <c r="N143" s="198">
        <f t="shared" si="47"/>
        <v>2600</v>
      </c>
      <c r="O143" s="198">
        <f t="shared" si="47"/>
        <v>480</v>
      </c>
      <c r="P143" s="198">
        <f t="shared" si="47"/>
        <v>1900</v>
      </c>
      <c r="Q143" s="198">
        <f t="shared" si="47"/>
        <v>800</v>
      </c>
      <c r="R143" s="198">
        <f t="shared" si="47"/>
        <v>1000</v>
      </c>
      <c r="S143" s="198">
        <f t="shared" ref="S143:S144" si="49">S136+S133+S130+S127+S124+S121+S118+S115+S112+S109+S106+S103+S100+S97+S94+S91+S88+S85+S82+S79+S76+S73+S70+S67+S64+S61+S58+S55+S52+S49+S46+S43+S40+S37+S34+S31+S28+S25+S22+S19+S16+S13+S10+S7+S4+S139</f>
        <v>3030</v>
      </c>
      <c r="T143" s="203">
        <f>SUM(C143:S143)</f>
        <v>42189</v>
      </c>
    </row>
    <row r="144" spans="1:20" s="261" customFormat="1" ht="39" customHeight="1">
      <c r="A144" s="245"/>
      <c r="B144" s="260" t="s">
        <v>189</v>
      </c>
      <c r="C144" s="198">
        <f>C137+C134+C131+C128+C125+C122+C119+C116+C113+C110+C107+C104+C101+C98+C95+C92+C89+C86+C83+C80+C77+C74+C71+C68+C65+C62+C59+C56+C53+C50+C47+C44+C41+C38+C35+C32+C29+C26+C23+C20+C17+C14+C11+C8+C5+C140</f>
        <v>700</v>
      </c>
      <c r="D144" s="198">
        <f t="shared" si="47"/>
        <v>7111</v>
      </c>
      <c r="E144" s="198">
        <f t="shared" si="47"/>
        <v>115</v>
      </c>
      <c r="F144" s="198">
        <f t="shared" si="47"/>
        <v>0</v>
      </c>
      <c r="G144" s="198">
        <f t="shared" si="47"/>
        <v>300</v>
      </c>
      <c r="H144" s="198">
        <f t="shared" si="47"/>
        <v>1500</v>
      </c>
      <c r="I144" s="198">
        <f t="shared" si="47"/>
        <v>710</v>
      </c>
      <c r="J144" s="198">
        <f t="shared" si="47"/>
        <v>670</v>
      </c>
      <c r="K144" s="198">
        <f t="shared" si="47"/>
        <v>440</v>
      </c>
      <c r="L144" s="198">
        <f t="shared" si="47"/>
        <v>890</v>
      </c>
      <c r="M144" s="198">
        <f t="shared" si="47"/>
        <v>50</v>
      </c>
      <c r="N144" s="198">
        <f t="shared" si="47"/>
        <v>912</v>
      </c>
      <c r="O144" s="198">
        <f t="shared" si="47"/>
        <v>25</v>
      </c>
      <c r="P144" s="198">
        <f t="shared" si="47"/>
        <v>100</v>
      </c>
      <c r="Q144" s="198">
        <f t="shared" si="47"/>
        <v>0</v>
      </c>
      <c r="R144" s="198">
        <f t="shared" si="47"/>
        <v>100</v>
      </c>
      <c r="S144" s="198">
        <f t="shared" si="49"/>
        <v>491</v>
      </c>
      <c r="T144" s="203">
        <f>SUM(C144:S144)</f>
        <v>14114</v>
      </c>
    </row>
    <row r="145" spans="1:25" s="265" customFormat="1" ht="27" customHeight="1">
      <c r="A145" s="182"/>
      <c r="B145" s="262" t="s">
        <v>148</v>
      </c>
      <c r="C145" s="258">
        <v>276</v>
      </c>
      <c r="D145" s="183"/>
      <c r="E145" s="183"/>
      <c r="F145" s="183"/>
      <c r="G145" s="183"/>
      <c r="H145" s="183"/>
      <c r="I145" s="18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4"/>
      <c r="U145"/>
      <c r="V145"/>
      <c r="W145"/>
      <c r="X145"/>
      <c r="Y145"/>
    </row>
    <row r="146" spans="1:25" ht="18.75" customHeight="1">
      <c r="S146" s="266"/>
      <c r="T146" s="266"/>
    </row>
    <row r="147" spans="1:25" ht="18.75" customHeight="1">
      <c r="S147" s="267"/>
      <c r="T147" s="268"/>
    </row>
    <row r="148" spans="1:25" ht="18.75" customHeight="1">
      <c r="S148" s="267"/>
      <c r="T148" s="268"/>
    </row>
  </sheetData>
  <mergeCells count="1">
    <mergeCell ref="B1:T1"/>
  </mergeCells>
  <conditionalFormatting sqref="U30:IV33 U1:FU29 U34:FU140 C1:T140 A1:B65405 C141:IV65405">
    <cfRule type="expression" dxfId="659" priority="658">
      <formula>$A1=3</formula>
    </cfRule>
    <cfRule type="expression" dxfId="658" priority="659">
      <formula>$A1=2</formula>
    </cfRule>
    <cfRule type="expression" dxfId="657" priority="660">
      <formula>$A1=1</formula>
    </cfRule>
  </conditionalFormatting>
  <conditionalFormatting sqref="FU30:FU32 FU100:FU101 FU144 FU139 FU150:FU65405">
    <cfRule type="expression" dxfId="656" priority="655">
      <formula>$A27=3</formula>
    </cfRule>
    <cfRule type="expression" dxfId="655" priority="656">
      <formula>$A27=2</formula>
    </cfRule>
    <cfRule type="expression" dxfId="654" priority="657">
      <formula>$A27=1</formula>
    </cfRule>
  </conditionalFormatting>
  <conditionalFormatting sqref="FU4:FU36">
    <cfRule type="expression" dxfId="653" priority="652">
      <formula>#REF!=3</formula>
    </cfRule>
    <cfRule type="expression" dxfId="652" priority="653">
      <formula>#REF!=2</formula>
    </cfRule>
    <cfRule type="expression" dxfId="651" priority="654">
      <formula>#REF!=1</formula>
    </cfRule>
  </conditionalFormatting>
  <conditionalFormatting sqref="FU41 FU44 FU52:FU53 FU166:FU65405">
    <cfRule type="expression" dxfId="650" priority="649">
      <formula>$A22=3</formula>
    </cfRule>
    <cfRule type="expression" dxfId="649" priority="650">
      <formula>$A22=2</formula>
    </cfRule>
    <cfRule type="expression" dxfId="648" priority="651">
      <formula>$A22=1</formula>
    </cfRule>
  </conditionalFormatting>
  <conditionalFormatting sqref="FU41 FU60 FU69 FU79:FU80 FU115 FU164:FU65405">
    <cfRule type="expression" dxfId="647" priority="646">
      <formula>$A24=3</formula>
    </cfRule>
    <cfRule type="expression" dxfId="646" priority="647">
      <formula>$A24=2</formula>
    </cfRule>
    <cfRule type="expression" dxfId="645" priority="648">
      <formula>$A24=1</formula>
    </cfRule>
  </conditionalFormatting>
  <conditionalFormatting sqref="FU39:FU41 FU46:FU50 FU139 FU166:FU65405">
    <cfRule type="expression" dxfId="644" priority="643">
      <formula>$A18=3</formula>
    </cfRule>
    <cfRule type="expression" dxfId="643" priority="644">
      <formula>$A18=2</formula>
    </cfRule>
    <cfRule type="expression" dxfId="642" priority="645">
      <formula>$A18=1</formula>
    </cfRule>
  </conditionalFormatting>
  <conditionalFormatting sqref="FU78 FU25:FU26 FU21:FU23 FU16:FU18 FU13:FU14 FU10:FU11 FU64:FU66 FU57 FU28:FU55">
    <cfRule type="expression" dxfId="641" priority="640">
      <formula>#REF!=3</formula>
    </cfRule>
    <cfRule type="expression" dxfId="640" priority="641">
      <formula>#REF!=2</formula>
    </cfRule>
    <cfRule type="expression" dxfId="639" priority="642">
      <formula>#REF!=1</formula>
    </cfRule>
  </conditionalFormatting>
  <conditionalFormatting sqref="FU6 FU15 FU27 FU36 FU24:FU25 FU42:FU43 FU55 FU57:FU58 FU61 FU120:FU121">
    <cfRule type="expression" dxfId="638" priority="637">
      <formula>$A5=3</formula>
    </cfRule>
    <cfRule type="expression" dxfId="637" priority="638">
      <formula>$A5=2</formula>
    </cfRule>
    <cfRule type="expression" dxfId="636" priority="639">
      <formula>$A5=1</formula>
    </cfRule>
  </conditionalFormatting>
  <conditionalFormatting sqref="FU34:FU38 FU25:FU32 FU20:FU23 FU13:FU18">
    <cfRule type="expression" dxfId="635" priority="634">
      <formula>#REF!=3</formula>
    </cfRule>
    <cfRule type="expression" dxfId="634" priority="635">
      <formula>#REF!=2</formula>
    </cfRule>
    <cfRule type="expression" dxfId="633" priority="636">
      <formula>#REF!=1</formula>
    </cfRule>
  </conditionalFormatting>
  <conditionalFormatting sqref="FU20:FU21 FU27 FU29 FU40:FU42 FU44 FU53:FU56 FU58:FU59 FU74 FU91:FU92 FU95 FU122:FU123 FU111 FU132:FU134 FU100:FU101 FU98 FU142:FU144">
    <cfRule type="expression" dxfId="632" priority="631">
      <formula>$A13=3</formula>
    </cfRule>
    <cfRule type="expression" dxfId="631" priority="632">
      <formula>$A13=2</formula>
    </cfRule>
    <cfRule type="expression" dxfId="630" priority="633">
      <formula>$A13=1</formula>
    </cfRule>
  </conditionalFormatting>
  <conditionalFormatting sqref="FU11 FU14 FU17 FU29 FU34 FU37:FU38 FU41 FU49:FU50 FU55:FU56 FU71 FU103 FU125 FU132:FU134 FU141:FU142">
    <cfRule type="expression" dxfId="629" priority="628">
      <formula>$A6=3</formula>
    </cfRule>
    <cfRule type="expression" dxfId="628" priority="629">
      <formula>$A6=2</formula>
    </cfRule>
    <cfRule type="expression" dxfId="627" priority="630">
      <formula>$A6=1</formula>
    </cfRule>
  </conditionalFormatting>
  <conditionalFormatting sqref="FU37:FU38 FU28:FU33 FU16:FU24 FU12:FU14">
    <cfRule type="expression" dxfId="626" priority="625">
      <formula>#REF!=3</formula>
    </cfRule>
    <cfRule type="expression" dxfId="625" priority="626">
      <formula>#REF!=2</formula>
    </cfRule>
    <cfRule type="expression" dxfId="624" priority="627">
      <formula>#REF!=1</formula>
    </cfRule>
  </conditionalFormatting>
  <conditionalFormatting sqref="FU18:FU20">
    <cfRule type="expression" dxfId="623" priority="622">
      <formula>$A9=3</formula>
    </cfRule>
    <cfRule type="expression" dxfId="622" priority="623">
      <formula>$A9=2</formula>
    </cfRule>
    <cfRule type="expression" dxfId="621" priority="624">
      <formula>$A9=1</formula>
    </cfRule>
  </conditionalFormatting>
  <conditionalFormatting sqref="FU180:FU65405">
    <cfRule type="expression" dxfId="620" priority="619">
      <formula>$A147=3</formula>
    </cfRule>
    <cfRule type="expression" dxfId="619" priority="620">
      <formula>$A147=2</formula>
    </cfRule>
    <cfRule type="expression" dxfId="618" priority="621">
      <formula>$A147=1</formula>
    </cfRule>
  </conditionalFormatting>
  <conditionalFormatting sqref="FU112:FU113 FU33:FU40 FU15:FU29">
    <cfRule type="expression" dxfId="617" priority="616">
      <formula>#REF!=3</formula>
    </cfRule>
    <cfRule type="expression" dxfId="616" priority="617">
      <formula>#REF!=2</formula>
    </cfRule>
    <cfRule type="expression" dxfId="615" priority="618">
      <formula>#REF!=1</formula>
    </cfRule>
  </conditionalFormatting>
  <conditionalFormatting sqref="FU11 FU20 FU28:FU30 FU46:FU47 FU66 FU73:FU77 FU87 FU80 FU128 FU83 FU97:FU98 FU140">
    <cfRule type="expression" dxfId="614" priority="613">
      <formula>$A7=3</formula>
    </cfRule>
    <cfRule type="expression" dxfId="613" priority="614">
      <formula>$A7=2</formula>
    </cfRule>
    <cfRule type="expression" dxfId="612" priority="615">
      <formula>$A7=1</formula>
    </cfRule>
  </conditionalFormatting>
  <conditionalFormatting sqref="FU90 FU48 FU12 FU114 FU39 FU72 FU51 FU19:FU20 FU33:FU35 FU54 FU60 FU63 FU67:FU69 FU85:FU87 FU123 FU104:FU110 FU129:FU131 FU143:FU144 FU137:FU138">
    <cfRule type="expression" dxfId="611" priority="610">
      <formula>$A10=3</formula>
    </cfRule>
    <cfRule type="expression" dxfId="610" priority="611">
      <formula>$A10=2</formula>
    </cfRule>
    <cfRule type="expression" dxfId="609" priority="612">
      <formula>$A10=1</formula>
    </cfRule>
  </conditionalFormatting>
  <conditionalFormatting sqref="FU70:FU71 FU115:FU116 FU132:FU135 FU157:FU158">
    <cfRule type="expression" dxfId="608" priority="607">
      <formula>$A58=3</formula>
    </cfRule>
    <cfRule type="expression" dxfId="607" priority="608">
      <formula>$A58=2</formula>
    </cfRule>
    <cfRule type="expression" dxfId="606" priority="609">
      <formula>$A58=1</formula>
    </cfRule>
  </conditionalFormatting>
  <conditionalFormatting sqref="FU56 FU58:FU59">
    <cfRule type="expression" dxfId="605" priority="604">
      <formula>$A33=3</formula>
    </cfRule>
    <cfRule type="expression" dxfId="604" priority="605">
      <formula>$A33=2</formula>
    </cfRule>
    <cfRule type="expression" dxfId="603" priority="606">
      <formula>$A33=1</formula>
    </cfRule>
  </conditionalFormatting>
  <conditionalFormatting sqref="FU115 FU66 FU46:FU56 FU22:FU44 FU15:FU20 FU71">
    <cfRule type="expression" dxfId="602" priority="601">
      <formula>#REF!=3</formula>
    </cfRule>
    <cfRule type="expression" dxfId="601" priority="602">
      <formula>#REF!=2</formula>
    </cfRule>
    <cfRule type="expression" dxfId="600" priority="603">
      <formula>#REF!=1</formula>
    </cfRule>
  </conditionalFormatting>
  <conditionalFormatting sqref="FU26 FU61:FU62 FU77 FU80">
    <cfRule type="expression" dxfId="599" priority="598">
      <formula>$A10=3</formula>
    </cfRule>
    <cfRule type="expression" dxfId="598" priority="599">
      <formula>$A10=2</formula>
    </cfRule>
    <cfRule type="expression" dxfId="597" priority="600">
      <formula>$A10=1</formula>
    </cfRule>
  </conditionalFormatting>
  <conditionalFormatting sqref="FU16:FU17 FU26 FU31:FU32 FU62 FU65 FU71 FU74 FU78 FU81 FU100:FU101 FU155:FU156">
    <cfRule type="expression" dxfId="596" priority="595">
      <formula>$A6=3</formula>
    </cfRule>
    <cfRule type="expression" dxfId="595" priority="596">
      <formula>$A6=2</formula>
    </cfRule>
    <cfRule type="expression" dxfId="594" priority="597">
      <formula>$A6=1</formula>
    </cfRule>
  </conditionalFormatting>
  <conditionalFormatting sqref="FU45 FU42 FU39 FU34:FU36 FU30:FU32 FU19:FU27">
    <cfRule type="expression" dxfId="593" priority="592">
      <formula>#REF!=3</formula>
    </cfRule>
    <cfRule type="expression" dxfId="592" priority="593">
      <formula>#REF!=2</formula>
    </cfRule>
    <cfRule type="expression" dxfId="591" priority="594">
      <formula>#REF!=1</formula>
    </cfRule>
  </conditionalFormatting>
  <conditionalFormatting sqref="FU25 FU28 FU51 FU54 FU67:FU69 FU72 FU88:FU89 FU79:FU81 FU85 FU101 FU99 FU137:FU138">
    <cfRule type="expression" dxfId="590" priority="589">
      <formula>$A12=3</formula>
    </cfRule>
    <cfRule type="expression" dxfId="589" priority="590">
      <formula>$A12=2</formula>
    </cfRule>
    <cfRule type="expression" dxfId="588" priority="591">
      <formula>$A12=1</formula>
    </cfRule>
  </conditionalFormatting>
  <conditionalFormatting sqref="FU27 FU30 FU45 FU57 FU66 FU84 FU87 FU131:FU134 FU110 FU139">
    <cfRule type="expression" dxfId="587" priority="586">
      <formula>$A13=3</formula>
    </cfRule>
    <cfRule type="expression" dxfId="586" priority="587">
      <formula>$A13=2</formula>
    </cfRule>
    <cfRule type="expression" dxfId="585" priority="588">
      <formula>$A13=1</formula>
    </cfRule>
  </conditionalFormatting>
  <conditionalFormatting sqref="FU177:FU65405">
    <cfRule type="expression" dxfId="584" priority="583">
      <formula>$A147=3</formula>
    </cfRule>
    <cfRule type="expression" dxfId="583" priority="584">
      <formula>$A147=2</formula>
    </cfRule>
    <cfRule type="expression" dxfId="582" priority="585">
      <formula>$A147=1</formula>
    </cfRule>
  </conditionalFormatting>
  <conditionalFormatting sqref="FU42:FU53 FU21:FU38">
    <cfRule type="expression" dxfId="581" priority="580">
      <formula>#REF!=3</formula>
    </cfRule>
    <cfRule type="expression" dxfId="580" priority="581">
      <formula>#REF!=2</formula>
    </cfRule>
    <cfRule type="expression" dxfId="579" priority="582">
      <formula>#REF!=1</formula>
    </cfRule>
  </conditionalFormatting>
  <conditionalFormatting sqref="FU45:FU47 FU63:FU65">
    <cfRule type="expression" dxfId="578" priority="577">
      <formula>$A27=3</formula>
    </cfRule>
    <cfRule type="expression" dxfId="577" priority="578">
      <formula>$A27=2</formula>
    </cfRule>
    <cfRule type="expression" dxfId="576" priority="579">
      <formula>$A27=1</formula>
    </cfRule>
  </conditionalFormatting>
  <conditionalFormatting sqref="FU129:FU131 FU125 FU118:FU119 FU54:FU59 FU24:FU50 FU63 FU69 FU137:FU140">
    <cfRule type="expression" dxfId="575" priority="574">
      <formula>#REF!=3</formula>
    </cfRule>
    <cfRule type="expression" dxfId="574" priority="575">
      <formula>#REF!=2</formula>
    </cfRule>
    <cfRule type="expression" dxfId="573" priority="576">
      <formula>#REF!=1</formula>
    </cfRule>
  </conditionalFormatting>
  <conditionalFormatting sqref="FU64:FU65 FU140">
    <cfRule type="expression" dxfId="572" priority="571">
      <formula>$A49=3</formula>
    </cfRule>
    <cfRule type="expression" dxfId="571" priority="572">
      <formula>$A49=2</formula>
    </cfRule>
    <cfRule type="expression" dxfId="570" priority="573">
      <formula>$A49=1</formula>
    </cfRule>
  </conditionalFormatting>
  <conditionalFormatting sqref="FU42 FU24:FU39">
    <cfRule type="expression" dxfId="569" priority="568">
      <formula>#REF!=3</formula>
    </cfRule>
    <cfRule type="expression" dxfId="568" priority="569">
      <formula>#REF!=2</formula>
    </cfRule>
    <cfRule type="expression" dxfId="567" priority="570">
      <formula>#REF!=1</formula>
    </cfRule>
  </conditionalFormatting>
  <conditionalFormatting sqref="FU18 FU30 FU35 FU38 FU93 FU128 FU111 FU90 FU96">
    <cfRule type="expression" dxfId="566" priority="565">
      <formula>$A7=3</formula>
    </cfRule>
    <cfRule type="expression" dxfId="565" priority="566">
      <formula>$A7=2</formula>
    </cfRule>
    <cfRule type="expression" dxfId="564" priority="567">
      <formula>$A7=1</formula>
    </cfRule>
  </conditionalFormatting>
  <conditionalFormatting sqref="FU103 FU114:FU116 FU108 FU126 FU129:FU144">
    <cfRule type="expression" dxfId="563" priority="562">
      <formula>#REF!=3</formula>
    </cfRule>
    <cfRule type="expression" dxfId="562" priority="563">
      <formula>#REF!=2</formula>
    </cfRule>
    <cfRule type="expression" dxfId="561" priority="564">
      <formula>#REF!=1</formula>
    </cfRule>
  </conditionalFormatting>
  <conditionalFormatting sqref="FU50 FU61:FU63 FU137:FU138">
    <cfRule type="expression" dxfId="560" priority="559">
      <formula>$A30=3</formula>
    </cfRule>
    <cfRule type="expression" dxfId="559" priority="560">
      <formula>$A30=2</formula>
    </cfRule>
    <cfRule type="expression" dxfId="558" priority="561">
      <formula>$A30=1</formula>
    </cfRule>
  </conditionalFormatting>
  <conditionalFormatting sqref="FU28:FU47 FU136 FU91 FU141 FU116 FU84 FU145:FU148">
    <cfRule type="expression" dxfId="557" priority="556">
      <formula>#REF!=3</formula>
    </cfRule>
    <cfRule type="expression" dxfId="556" priority="557">
      <formula>#REF!=2</formula>
    </cfRule>
    <cfRule type="expression" dxfId="555" priority="558">
      <formula>#REF!=1</formula>
    </cfRule>
  </conditionalFormatting>
  <conditionalFormatting sqref="FU118:FU119">
    <cfRule type="expression" dxfId="554" priority="553">
      <formula>$A97=3</formula>
    </cfRule>
    <cfRule type="expression" dxfId="553" priority="554">
      <formula>$A97=2</formula>
    </cfRule>
    <cfRule type="expression" dxfId="552" priority="555">
      <formula>$A97=1</formula>
    </cfRule>
  </conditionalFormatting>
  <conditionalFormatting sqref="FU119">
    <cfRule type="expression" dxfId="551" priority="550">
      <formula>$A100=3</formula>
    </cfRule>
    <cfRule type="expression" dxfId="550" priority="551">
      <formula>$A100=2</formula>
    </cfRule>
    <cfRule type="expression" dxfId="549" priority="552">
      <formula>$A100=1</formula>
    </cfRule>
  </conditionalFormatting>
  <conditionalFormatting sqref="FU43:FU44 FU67:FU68 FU76:FU77 FU140">
    <cfRule type="expression" dxfId="548" priority="547">
      <formula>$A21=3</formula>
    </cfRule>
    <cfRule type="expression" dxfId="547" priority="548">
      <formula>$A21=2</formula>
    </cfRule>
    <cfRule type="expression" dxfId="546" priority="549">
      <formula>$A21=1</formula>
    </cfRule>
  </conditionalFormatting>
  <conditionalFormatting sqref="FU126 FU116 FU104:FU110 FU38 FU129:FU134">
    <cfRule type="expression" dxfId="545" priority="544">
      <formula>#REF!=3</formula>
    </cfRule>
    <cfRule type="expression" dxfId="544" priority="545">
      <formula>#REF!=2</formula>
    </cfRule>
    <cfRule type="expression" dxfId="543" priority="546">
      <formula>#REF!=1</formula>
    </cfRule>
  </conditionalFormatting>
  <conditionalFormatting sqref="FU39 FU58:FU59 FU120 FU111 FU87 FU132:FU134 FU144 FU153:FU154">
    <cfRule type="expression" dxfId="542" priority="541">
      <formula>$A31=3</formula>
    </cfRule>
    <cfRule type="expression" dxfId="541" priority="542">
      <formula>$A31=2</formula>
    </cfRule>
    <cfRule type="expression" dxfId="540" priority="543">
      <formula>$A31=1</formula>
    </cfRule>
  </conditionalFormatting>
  <conditionalFormatting sqref="FU112">
    <cfRule type="expression" dxfId="539" priority="538">
      <formula>#REF!=3</formula>
    </cfRule>
    <cfRule type="expression" dxfId="538" priority="539">
      <formula>#REF!=2</formula>
    </cfRule>
    <cfRule type="expression" dxfId="537" priority="540">
      <formula>#REF!=1</formula>
    </cfRule>
  </conditionalFormatting>
  <conditionalFormatting sqref="FU74">
    <cfRule type="expression" dxfId="536" priority="535">
      <formula>$A51=3</formula>
    </cfRule>
    <cfRule type="expression" dxfId="535" priority="536">
      <formula>$A51=2</formula>
    </cfRule>
    <cfRule type="expression" dxfId="534" priority="537">
      <formula>$A51=1</formula>
    </cfRule>
  </conditionalFormatting>
  <conditionalFormatting sqref="FU15:FU17 FU39:FU41 FU45:FU47 FU102 FU85">
    <cfRule type="expression" dxfId="533" priority="532">
      <formula>$A9=3</formula>
    </cfRule>
    <cfRule type="expression" dxfId="532" priority="533">
      <formula>$A9=2</formula>
    </cfRule>
    <cfRule type="expression" dxfId="531" priority="534">
      <formula>$A9=1</formula>
    </cfRule>
  </conditionalFormatting>
  <conditionalFormatting sqref="FU33">
    <cfRule type="expression" dxfId="530" priority="529">
      <formula>$A17=3</formula>
    </cfRule>
    <cfRule type="expression" dxfId="529" priority="530">
      <formula>$A17=2</formula>
    </cfRule>
    <cfRule type="expression" dxfId="528" priority="531">
      <formula>$A17=1</formula>
    </cfRule>
  </conditionalFormatting>
  <conditionalFormatting sqref="FU45">
    <cfRule type="expression" dxfId="527" priority="526">
      <formula>$A24=3</formula>
    </cfRule>
    <cfRule type="expression" dxfId="526" priority="527">
      <formula>$A24=2</formula>
    </cfRule>
    <cfRule type="expression" dxfId="525" priority="528">
      <formula>$A24=1</formula>
    </cfRule>
  </conditionalFormatting>
  <conditionalFormatting sqref="FU111">
    <cfRule type="expression" dxfId="524" priority="523">
      <formula>$A94=3</formula>
    </cfRule>
    <cfRule type="expression" dxfId="523" priority="524">
      <formula>$A94=2</formula>
    </cfRule>
    <cfRule type="expression" dxfId="522" priority="525">
      <formula>$A94=1</formula>
    </cfRule>
  </conditionalFormatting>
  <conditionalFormatting sqref="FU195:FU65405">
    <cfRule type="expression" dxfId="521" priority="520">
      <formula>$A147=3</formula>
    </cfRule>
    <cfRule type="expression" dxfId="520" priority="521">
      <formula>$A147=2</formula>
    </cfRule>
    <cfRule type="expression" dxfId="519" priority="522">
      <formula>$A147=1</formula>
    </cfRule>
  </conditionalFormatting>
  <conditionalFormatting sqref="FU52:FU59">
    <cfRule type="expression" dxfId="518" priority="517">
      <formula>#REF!=3</formula>
    </cfRule>
    <cfRule type="expression" dxfId="517" priority="518">
      <formula>#REF!=2</formula>
    </cfRule>
    <cfRule type="expression" dxfId="516" priority="519">
      <formula>#REF!=1</formula>
    </cfRule>
  </conditionalFormatting>
  <conditionalFormatting sqref="FU40:FU41 FU169:FU170">
    <cfRule type="expression" dxfId="515" priority="514">
      <formula>$A16=3</formula>
    </cfRule>
    <cfRule type="expression" dxfId="514" priority="515">
      <formula>$A16=2</formula>
    </cfRule>
    <cfRule type="expression" dxfId="513" priority="516">
      <formula>$A16=1</formula>
    </cfRule>
  </conditionalFormatting>
  <conditionalFormatting sqref="FU341:FU65405">
    <cfRule type="expression" dxfId="512" priority="511">
      <formula>$A147=3</formula>
    </cfRule>
    <cfRule type="expression" dxfId="511" priority="512">
      <formula>$A147=2</formula>
    </cfRule>
    <cfRule type="expression" dxfId="510" priority="513">
      <formula>$A147=1</formula>
    </cfRule>
  </conditionalFormatting>
  <conditionalFormatting sqref="FU59 FU57">
    <cfRule type="expression" dxfId="509" priority="508">
      <formula>#REF!=3</formula>
    </cfRule>
    <cfRule type="expression" dxfId="508" priority="509">
      <formula>#REF!=2</formula>
    </cfRule>
    <cfRule type="expression" dxfId="507" priority="510">
      <formula>#REF!=1</formula>
    </cfRule>
  </conditionalFormatting>
  <conditionalFormatting sqref="FU39">
    <cfRule type="expression" dxfId="506" priority="505">
      <formula>$A15=3</formula>
    </cfRule>
    <cfRule type="expression" dxfId="505" priority="506">
      <formula>$A15=2</formula>
    </cfRule>
    <cfRule type="expression" dxfId="504" priority="507">
      <formula>$A15=1</formula>
    </cfRule>
  </conditionalFormatting>
  <conditionalFormatting sqref="FU56">
    <cfRule type="expression" dxfId="503" priority="502">
      <formula>$A36=3</formula>
    </cfRule>
    <cfRule type="expression" dxfId="502" priority="503">
      <formula>$A36=2</formula>
    </cfRule>
    <cfRule type="expression" dxfId="501" priority="504">
      <formula>$A36=1</formula>
    </cfRule>
  </conditionalFormatting>
  <conditionalFormatting sqref="FU55:FU56">
    <cfRule type="expression" dxfId="500" priority="499">
      <formula>$A31=3</formula>
    </cfRule>
    <cfRule type="expression" dxfId="499" priority="500">
      <formula>$A31=2</formula>
    </cfRule>
    <cfRule type="expression" dxfId="498" priority="501">
      <formula>$A31=1</formula>
    </cfRule>
  </conditionalFormatting>
  <conditionalFormatting sqref="FU361:FU65405">
    <cfRule type="expression" dxfId="497" priority="496">
      <formula>$A147=3</formula>
    </cfRule>
    <cfRule type="expression" dxfId="496" priority="497">
      <formula>$A147=2</formula>
    </cfRule>
    <cfRule type="expression" dxfId="495" priority="498">
      <formula>$A147=1</formula>
    </cfRule>
  </conditionalFormatting>
  <conditionalFormatting sqref="FU34 FU28:FU29 FU22:FU23 FU19 FU13 FU37:FU299">
    <cfRule type="expression" dxfId="494" priority="493">
      <formula>#REF!=3</formula>
    </cfRule>
    <cfRule type="expression" dxfId="493" priority="494">
      <formula>#REF!=2</formula>
    </cfRule>
    <cfRule type="expression" dxfId="492" priority="495">
      <formula>#REF!=1</formula>
    </cfRule>
  </conditionalFormatting>
  <conditionalFormatting sqref="FU328:FU65405">
    <cfRule type="expression" dxfId="491" priority="490">
      <formula>$A147=3</formula>
    </cfRule>
    <cfRule type="expression" dxfId="490" priority="491">
      <formula>$A147=2</formula>
    </cfRule>
    <cfRule type="expression" dxfId="489" priority="492">
      <formula>$A147=1</formula>
    </cfRule>
  </conditionalFormatting>
  <conditionalFormatting sqref="FU37:FU38 FU43:FU315">
    <cfRule type="expression" dxfId="488" priority="487">
      <formula>#REF!=3</formula>
    </cfRule>
    <cfRule type="expression" dxfId="487" priority="488">
      <formula>#REF!=2</formula>
    </cfRule>
    <cfRule type="expression" dxfId="486" priority="489">
      <formula>#REF!=1</formula>
    </cfRule>
  </conditionalFormatting>
  <conditionalFormatting sqref="FU344:FU65405">
    <cfRule type="expression" dxfId="485" priority="484">
      <formula>$A147=3</formula>
    </cfRule>
    <cfRule type="expression" dxfId="484" priority="485">
      <formula>$A147=2</formula>
    </cfRule>
    <cfRule type="expression" dxfId="483" priority="486">
      <formula>$A147=1</formula>
    </cfRule>
  </conditionalFormatting>
  <conditionalFormatting sqref="FU46:FU335">
    <cfRule type="expression" dxfId="482" priority="481">
      <formula>#REF!=3</formula>
    </cfRule>
    <cfRule type="expression" dxfId="481" priority="482">
      <formula>#REF!=2</formula>
    </cfRule>
    <cfRule type="expression" dxfId="480" priority="483">
      <formula>#REF!=1</formula>
    </cfRule>
  </conditionalFormatting>
  <conditionalFormatting sqref="FU325:FU65405">
    <cfRule type="expression" dxfId="479" priority="478">
      <formula>$A147=3</formula>
    </cfRule>
    <cfRule type="expression" dxfId="478" priority="479">
      <formula>$A147=2</formula>
    </cfRule>
    <cfRule type="expression" dxfId="477" priority="480">
      <formula>$A147=1</formula>
    </cfRule>
  </conditionalFormatting>
  <conditionalFormatting sqref="FU198:FU65405">
    <cfRule type="expression" dxfId="476" priority="475">
      <formula>$A147=3</formula>
    </cfRule>
    <cfRule type="expression" dxfId="475" priority="476">
      <formula>$A147=2</formula>
    </cfRule>
    <cfRule type="expression" dxfId="474" priority="477">
      <formula>$A147=1</formula>
    </cfRule>
  </conditionalFormatting>
  <conditionalFormatting sqref="FU113 FU45">
    <cfRule type="expression" dxfId="473" priority="472">
      <formula>#REF!=3</formula>
    </cfRule>
    <cfRule type="expression" dxfId="472" priority="473">
      <formula>#REF!=2</formula>
    </cfRule>
    <cfRule type="expression" dxfId="471" priority="474">
      <formula>#REF!=1</formula>
    </cfRule>
  </conditionalFormatting>
  <conditionalFormatting sqref="FU68">
    <cfRule type="expression" dxfId="470" priority="469">
      <formula>$A45=3</formula>
    </cfRule>
    <cfRule type="expression" dxfId="469" priority="470">
      <formula>$A45=2</formula>
    </cfRule>
    <cfRule type="expression" dxfId="468" priority="471">
      <formula>$A45=1</formula>
    </cfRule>
  </conditionalFormatting>
  <conditionalFormatting sqref="FU61:FU62">
    <cfRule type="expression" dxfId="467" priority="466">
      <formula>$A45=3</formula>
    </cfRule>
    <cfRule type="expression" dxfId="466" priority="467">
      <formula>$A45=2</formula>
    </cfRule>
    <cfRule type="expression" dxfId="465" priority="468">
      <formula>$A45=1</formula>
    </cfRule>
  </conditionalFormatting>
  <conditionalFormatting sqref="FU71">
    <cfRule type="expression" dxfId="464" priority="463">
      <formula>$A48=3</formula>
    </cfRule>
    <cfRule type="expression" dxfId="463" priority="464">
      <formula>$A48=2</formula>
    </cfRule>
    <cfRule type="expression" dxfId="462" priority="465">
      <formula>$A48=1</formula>
    </cfRule>
  </conditionalFormatting>
  <conditionalFormatting sqref="FU72">
    <cfRule type="expression" dxfId="461" priority="460">
      <formula>$A48=3</formula>
    </cfRule>
    <cfRule type="expression" dxfId="460" priority="461">
      <formula>$A48=2</formula>
    </cfRule>
    <cfRule type="expression" dxfId="459" priority="462">
      <formula>$A48=1</formula>
    </cfRule>
  </conditionalFormatting>
  <conditionalFormatting sqref="FU63">
    <cfRule type="expression" dxfId="458" priority="457">
      <formula>$A48=3</formula>
    </cfRule>
    <cfRule type="expression" dxfId="457" priority="458">
      <formula>$A48=2</formula>
    </cfRule>
    <cfRule type="expression" dxfId="456" priority="459">
      <formula>$A48=1</formula>
    </cfRule>
  </conditionalFormatting>
  <conditionalFormatting sqref="FU73:FU74">
    <cfRule type="expression" dxfId="455" priority="454">
      <formula>$A49=3</formula>
    </cfRule>
    <cfRule type="expression" dxfId="454" priority="455">
      <formula>$A49=2</formula>
    </cfRule>
    <cfRule type="expression" dxfId="453" priority="456">
      <formula>$A49=1</formula>
    </cfRule>
  </conditionalFormatting>
  <conditionalFormatting sqref="FU76">
    <cfRule type="expression" dxfId="452" priority="451">
      <formula>$A54=3</formula>
    </cfRule>
    <cfRule type="expression" dxfId="451" priority="452">
      <formula>$A54=2</formula>
    </cfRule>
    <cfRule type="expression" dxfId="450" priority="453">
      <formula>$A54=1</formula>
    </cfRule>
  </conditionalFormatting>
  <conditionalFormatting sqref="FU69">
    <cfRule type="expression" dxfId="449" priority="448">
      <formula>$A57=3</formula>
    </cfRule>
    <cfRule type="expression" dxfId="448" priority="449">
      <formula>$A57=2</formula>
    </cfRule>
    <cfRule type="expression" dxfId="447" priority="450">
      <formula>$A57=1</formula>
    </cfRule>
  </conditionalFormatting>
  <conditionalFormatting sqref="FU82:FU83">
    <cfRule type="expression" dxfId="446" priority="445">
      <formula>$A66=3</formula>
    </cfRule>
    <cfRule type="expression" dxfId="445" priority="446">
      <formula>$A66=2</formula>
    </cfRule>
    <cfRule type="expression" dxfId="444" priority="447">
      <formula>$A66=1</formula>
    </cfRule>
  </conditionalFormatting>
  <conditionalFormatting sqref="FU89">
    <cfRule type="expression" dxfId="443" priority="442">
      <formula>$A81=3</formula>
    </cfRule>
    <cfRule type="expression" dxfId="442" priority="443">
      <formula>$A81=2</formula>
    </cfRule>
    <cfRule type="expression" dxfId="441" priority="444">
      <formula>$A81=1</formula>
    </cfRule>
  </conditionalFormatting>
  <conditionalFormatting sqref="FU85">
    <cfRule type="expression" dxfId="440" priority="439">
      <formula>$A72=3</formula>
    </cfRule>
    <cfRule type="expression" dxfId="439" priority="440">
      <formula>$A72=2</formula>
    </cfRule>
    <cfRule type="expression" dxfId="438" priority="441">
      <formula>$A72=1</formula>
    </cfRule>
  </conditionalFormatting>
  <conditionalFormatting sqref="FU82:FU83">
    <cfRule type="expression" dxfId="437" priority="436">
      <formula>$A75=3</formula>
    </cfRule>
    <cfRule type="expression" dxfId="436" priority="437">
      <formula>$A75=2</formula>
    </cfRule>
    <cfRule type="expression" dxfId="435" priority="438">
      <formula>$A75=1</formula>
    </cfRule>
  </conditionalFormatting>
  <conditionalFormatting sqref="FU92 FU89:FU90 FU109">
    <cfRule type="expression" dxfId="434" priority="433">
      <formula>#REF!=3</formula>
    </cfRule>
    <cfRule type="expression" dxfId="433" priority="434">
      <formula>#REF!=2</formula>
    </cfRule>
    <cfRule type="expression" dxfId="432" priority="435">
      <formula>#REF!=1</formula>
    </cfRule>
  </conditionalFormatting>
  <conditionalFormatting sqref="FU95">
    <cfRule type="expression" dxfId="431" priority="430">
      <formula>$A78=3</formula>
    </cfRule>
    <cfRule type="expression" dxfId="430" priority="431">
      <formula>$A78=2</formula>
    </cfRule>
    <cfRule type="expression" dxfId="429" priority="432">
      <formula>$A78=1</formula>
    </cfRule>
  </conditionalFormatting>
  <conditionalFormatting sqref="FU94">
    <cfRule type="expression" dxfId="428" priority="427">
      <formula>$A81=3</formula>
    </cfRule>
    <cfRule type="expression" dxfId="427" priority="428">
      <formula>$A81=2</formula>
    </cfRule>
    <cfRule type="expression" dxfId="426" priority="429">
      <formula>$A81=1</formula>
    </cfRule>
  </conditionalFormatting>
  <conditionalFormatting sqref="FU99">
    <cfRule type="expression" dxfId="425" priority="424">
      <formula>$A87=3</formula>
    </cfRule>
    <cfRule type="expression" dxfId="424" priority="425">
      <formula>$A87=2</formula>
    </cfRule>
    <cfRule type="expression" dxfId="423" priority="426">
      <formula>$A87=1</formula>
    </cfRule>
  </conditionalFormatting>
  <conditionalFormatting sqref="FU98">
    <cfRule type="expression" dxfId="422" priority="421">
      <formula>$A87=3</formula>
    </cfRule>
    <cfRule type="expression" dxfId="421" priority="422">
      <formula>$A87=2</formula>
    </cfRule>
    <cfRule type="expression" dxfId="420" priority="423">
      <formula>$A87=1</formula>
    </cfRule>
  </conditionalFormatting>
  <conditionalFormatting sqref="FU57">
    <cfRule type="expression" dxfId="419" priority="418">
      <formula>$A32=3</formula>
    </cfRule>
    <cfRule type="expression" dxfId="418" priority="419">
      <formula>$A32=2</formula>
    </cfRule>
    <cfRule type="expression" dxfId="417" priority="420">
      <formula>$A32=1</formula>
    </cfRule>
  </conditionalFormatting>
  <conditionalFormatting sqref="FU117">
    <cfRule type="expression" dxfId="416" priority="415">
      <formula>#REF!=3</formula>
    </cfRule>
    <cfRule type="expression" dxfId="415" priority="416">
      <formula>#REF!=2</formula>
    </cfRule>
    <cfRule type="expression" dxfId="414" priority="417">
      <formula>#REF!=1</formula>
    </cfRule>
  </conditionalFormatting>
  <conditionalFormatting sqref="FU301:FU65405">
    <cfRule type="expression" dxfId="413" priority="412">
      <formula>$A147=3</formula>
    </cfRule>
    <cfRule type="expression" dxfId="412" priority="413">
      <formula>$A147=2</formula>
    </cfRule>
    <cfRule type="expression" dxfId="411" priority="414">
      <formula>$A147=1</formula>
    </cfRule>
  </conditionalFormatting>
  <conditionalFormatting sqref="FU125">
    <cfRule type="expression" dxfId="410" priority="409">
      <formula>$A102=3</formula>
    </cfRule>
    <cfRule type="expression" dxfId="409" priority="410">
      <formula>$A102=2</formula>
    </cfRule>
    <cfRule type="expression" dxfId="408" priority="411">
      <formula>$A102=1</formula>
    </cfRule>
  </conditionalFormatting>
  <conditionalFormatting sqref="FU118:FU119">
    <cfRule type="expression" dxfId="407" priority="406">
      <formula>$A102=3</formula>
    </cfRule>
    <cfRule type="expression" dxfId="406" priority="407">
      <formula>$A102=2</formula>
    </cfRule>
    <cfRule type="expression" dxfId="405" priority="408">
      <formula>$A102=1</formula>
    </cfRule>
  </conditionalFormatting>
  <conditionalFormatting sqref="FU304:FU65405">
    <cfRule type="expression" dxfId="404" priority="403">
      <formula>$A147=3</formula>
    </cfRule>
    <cfRule type="expression" dxfId="403" priority="404">
      <formula>$A147=2</formula>
    </cfRule>
    <cfRule type="expression" dxfId="402" priority="405">
      <formula>$A147=1</formula>
    </cfRule>
  </conditionalFormatting>
  <conditionalFormatting sqref="FU135">
    <cfRule type="expression" dxfId="401" priority="400">
      <formula>$A117=3</formula>
    </cfRule>
    <cfRule type="expression" dxfId="400" priority="401">
      <formula>$A117=2</formula>
    </cfRule>
    <cfRule type="expression" dxfId="399" priority="402">
      <formula>$A117=1</formula>
    </cfRule>
  </conditionalFormatting>
  <conditionalFormatting sqref="FU280:FU65405">
    <cfRule type="expression" dxfId="398" priority="397">
      <formula>$A147=3</formula>
    </cfRule>
    <cfRule type="expression" dxfId="397" priority="398">
      <formula>$A147=2</formula>
    </cfRule>
    <cfRule type="expression" dxfId="396" priority="399">
      <formula>$A147=1</formula>
    </cfRule>
  </conditionalFormatting>
  <conditionalFormatting sqref="FU283:FU65405">
    <cfRule type="expression" dxfId="395" priority="394">
      <formula>$A147=3</formula>
    </cfRule>
    <cfRule type="expression" dxfId="394" priority="395">
      <formula>$A147=2</formula>
    </cfRule>
    <cfRule type="expression" dxfId="393" priority="396">
      <formula>$A147=1</formula>
    </cfRule>
  </conditionalFormatting>
  <conditionalFormatting sqref="FU266:FU65405">
    <cfRule type="expression" dxfId="392" priority="391">
      <formula>$A147=3</formula>
    </cfRule>
    <cfRule type="expression" dxfId="391" priority="392">
      <formula>$A147=2</formula>
    </cfRule>
    <cfRule type="expression" dxfId="390" priority="393">
      <formula>$A147=1</formula>
    </cfRule>
  </conditionalFormatting>
  <conditionalFormatting sqref="FU143">
    <cfRule type="expression" dxfId="389" priority="388">
      <formula>#REF!=3</formula>
    </cfRule>
    <cfRule type="expression" dxfId="388" priority="389">
      <formula>#REF!=2</formula>
    </cfRule>
    <cfRule type="expression" dxfId="387" priority="390">
      <formula>#REF!=1</formula>
    </cfRule>
  </conditionalFormatting>
  <conditionalFormatting sqref="FU263:FU65405">
    <cfRule type="expression" dxfId="386" priority="385">
      <formula>$A147=3</formula>
    </cfRule>
    <cfRule type="expression" dxfId="385" priority="386">
      <formula>$A147=2</formula>
    </cfRule>
    <cfRule type="expression" dxfId="384" priority="387">
      <formula>$A147=1</formula>
    </cfRule>
  </conditionalFormatting>
  <conditionalFormatting sqref="FU232:FU65405">
    <cfRule type="expression" dxfId="383" priority="382">
      <formula>$A147=3</formula>
    </cfRule>
    <cfRule type="expression" dxfId="382" priority="383">
      <formula>$A147=2</formula>
    </cfRule>
    <cfRule type="expression" dxfId="381" priority="384">
      <formula>$A147=1</formula>
    </cfRule>
  </conditionalFormatting>
  <conditionalFormatting sqref="FU229:FU65405">
    <cfRule type="expression" dxfId="380" priority="379">
      <formula>$A147=3</formula>
    </cfRule>
    <cfRule type="expression" dxfId="379" priority="380">
      <formula>$A147=2</formula>
    </cfRule>
    <cfRule type="expression" dxfId="378" priority="381">
      <formula>$A147=1</formula>
    </cfRule>
  </conditionalFormatting>
  <conditionalFormatting sqref="FU143:FU144 FU69">
    <cfRule type="expression" dxfId="377" priority="376">
      <formula>#REF!=3</formula>
    </cfRule>
    <cfRule type="expression" dxfId="376" priority="377">
      <formula>#REF!=2</formula>
    </cfRule>
    <cfRule type="expression" dxfId="375" priority="378">
      <formula>#REF!=1</formula>
    </cfRule>
  </conditionalFormatting>
  <conditionalFormatting sqref="FU215:FU65405">
    <cfRule type="expression" dxfId="374" priority="373">
      <formula>$A147=3</formula>
    </cfRule>
    <cfRule type="expression" dxfId="373" priority="374">
      <formula>$A147=2</formula>
    </cfRule>
    <cfRule type="expression" dxfId="372" priority="375">
      <formula>$A147=1</formula>
    </cfRule>
  </conditionalFormatting>
  <conditionalFormatting sqref="FU218:FU65405">
    <cfRule type="expression" dxfId="371" priority="370">
      <formula>$A147=3</formula>
    </cfRule>
    <cfRule type="expression" dxfId="370" priority="371">
      <formula>$A147=2</formula>
    </cfRule>
    <cfRule type="expression" dxfId="369" priority="372">
      <formula>$A147=1</formula>
    </cfRule>
  </conditionalFormatting>
  <conditionalFormatting sqref="Q85:S86">
    <cfRule type="expression" dxfId="368" priority="367">
      <formula>$A85=3</formula>
    </cfRule>
    <cfRule type="expression" dxfId="367" priority="368">
      <formula>$A85=2</formula>
    </cfRule>
    <cfRule type="expression" dxfId="366" priority="369">
      <formula>$A85=1</formula>
    </cfRule>
  </conditionalFormatting>
  <conditionalFormatting sqref="FU136 FU127 FU125 FU114:FU115 FU112 FU99:FU102 FU86:FU87 FU35:FU36 FU30 FU21 FU12 FU10 FU15:FU16 FU72:FU73 FU51:FU54 FU19 FU24:FU28 FU33 FU48 FU39:FU46 FU56:FU64 FU67:FU70 FU117:FU118 FU120:FU123 FU84 FU75:FU82 FU141:FU144 FU129:FU131 FU94:FU97">
    <cfRule type="expression" dxfId="365" priority="364">
      <formula>#REF!=3</formula>
    </cfRule>
    <cfRule type="expression" dxfId="364" priority="365">
      <formula>#REF!=2</formula>
    </cfRule>
    <cfRule type="expression" dxfId="363" priority="366">
      <formula>#REF!=1</formula>
    </cfRule>
  </conditionalFormatting>
  <conditionalFormatting sqref="FU65">
    <cfRule type="expression" dxfId="362" priority="361">
      <formula>$A39=3</formula>
    </cfRule>
    <cfRule type="expression" dxfId="361" priority="362">
      <formula>$A39=2</formula>
    </cfRule>
    <cfRule type="expression" dxfId="360" priority="363">
      <formula>$A39=1</formula>
    </cfRule>
  </conditionalFormatting>
  <conditionalFormatting sqref="FU79 FU111 FU114 FU75 FU72 FU69 FU60 FU51 FU45 FU33 FU141:FU144 FU132:FU134">
    <cfRule type="expression" dxfId="359" priority="358">
      <formula>#REF!=3</formula>
    </cfRule>
    <cfRule type="expression" dxfId="358" priority="359">
      <formula>#REF!=2</formula>
    </cfRule>
    <cfRule type="expression" dxfId="357" priority="360">
      <formula>#REF!=1</formula>
    </cfRule>
  </conditionalFormatting>
  <conditionalFormatting sqref="FU144">
    <cfRule type="expression" dxfId="356" priority="355">
      <formula>$A136=3</formula>
    </cfRule>
    <cfRule type="expression" dxfId="355" priority="356">
      <formula>$A136=2</formula>
    </cfRule>
    <cfRule type="expression" dxfId="354" priority="357">
      <formula>$A136=1</formula>
    </cfRule>
  </conditionalFormatting>
  <conditionalFormatting sqref="N85:Q86">
    <cfRule type="expression" dxfId="353" priority="352">
      <formula>$A85=3</formula>
    </cfRule>
    <cfRule type="expression" dxfId="352" priority="353">
      <formula>$A85=2</formula>
    </cfRule>
    <cfRule type="expression" dxfId="351" priority="354">
      <formula>$A85=1</formula>
    </cfRule>
  </conditionalFormatting>
  <conditionalFormatting sqref="FU155">
    <cfRule type="expression" dxfId="350" priority="349">
      <formula>#REF!=3</formula>
    </cfRule>
    <cfRule type="expression" dxfId="349" priority="350">
      <formula>#REF!=2</formula>
    </cfRule>
    <cfRule type="expression" dxfId="348" priority="351">
      <formula>#REF!=1</formula>
    </cfRule>
  </conditionalFormatting>
  <conditionalFormatting sqref="FU152">
    <cfRule type="expression" dxfId="347" priority="346">
      <formula>#REF!=3</formula>
    </cfRule>
    <cfRule type="expression" dxfId="346" priority="347">
      <formula>#REF!=2</formula>
    </cfRule>
    <cfRule type="expression" dxfId="345" priority="348">
      <formula>#REF!=1</formula>
    </cfRule>
  </conditionalFormatting>
  <conditionalFormatting sqref="FU170">
    <cfRule type="expression" dxfId="344" priority="343">
      <formula>#REF!=3</formula>
    </cfRule>
    <cfRule type="expression" dxfId="343" priority="344">
      <formula>#REF!=2</formula>
    </cfRule>
    <cfRule type="expression" dxfId="342" priority="345">
      <formula>#REF!=1</formula>
    </cfRule>
  </conditionalFormatting>
  <conditionalFormatting sqref="FU316">
    <cfRule type="expression" dxfId="341" priority="340">
      <formula>#REF!=3</formula>
    </cfRule>
    <cfRule type="expression" dxfId="340" priority="341">
      <formula>#REF!=2</formula>
    </cfRule>
    <cfRule type="expression" dxfId="339" priority="342">
      <formula>#REF!=1</formula>
    </cfRule>
  </conditionalFormatting>
  <conditionalFormatting sqref="FU336">
    <cfRule type="expression" dxfId="338" priority="337">
      <formula>#REF!=3</formula>
    </cfRule>
    <cfRule type="expression" dxfId="337" priority="338">
      <formula>#REF!=2</formula>
    </cfRule>
    <cfRule type="expression" dxfId="336" priority="339">
      <formula>#REF!=1</formula>
    </cfRule>
  </conditionalFormatting>
  <conditionalFormatting sqref="FU303">
    <cfRule type="expression" dxfId="335" priority="334">
      <formula>#REF!=3</formula>
    </cfRule>
    <cfRule type="expression" dxfId="334" priority="335">
      <formula>#REF!=2</formula>
    </cfRule>
    <cfRule type="expression" dxfId="333" priority="336">
      <formula>#REF!=1</formula>
    </cfRule>
  </conditionalFormatting>
  <conditionalFormatting sqref="FU319">
    <cfRule type="expression" dxfId="332" priority="331">
      <formula>#REF!=3</formula>
    </cfRule>
    <cfRule type="expression" dxfId="331" priority="332">
      <formula>#REF!=2</formula>
    </cfRule>
    <cfRule type="expression" dxfId="330" priority="333">
      <formula>#REF!=1</formula>
    </cfRule>
  </conditionalFormatting>
  <conditionalFormatting sqref="FU300">
    <cfRule type="expression" dxfId="329" priority="328">
      <formula>#REF!=3</formula>
    </cfRule>
    <cfRule type="expression" dxfId="328" priority="329">
      <formula>#REF!=2</formula>
    </cfRule>
    <cfRule type="expression" dxfId="327" priority="330">
      <formula>#REF!=1</formula>
    </cfRule>
  </conditionalFormatting>
  <conditionalFormatting sqref="FU173">
    <cfRule type="expression" dxfId="326" priority="325">
      <formula>#REF!=3</formula>
    </cfRule>
    <cfRule type="expression" dxfId="325" priority="326">
      <formula>#REF!=2</formula>
    </cfRule>
    <cfRule type="expression" dxfId="324" priority="327">
      <formula>#REF!=1</formula>
    </cfRule>
  </conditionalFormatting>
  <conditionalFormatting sqref="FU276">
    <cfRule type="expression" dxfId="323" priority="322">
      <formula>#REF!=3</formula>
    </cfRule>
    <cfRule type="expression" dxfId="322" priority="323">
      <formula>#REF!=2</formula>
    </cfRule>
    <cfRule type="expression" dxfId="321" priority="324">
      <formula>#REF!=1</formula>
    </cfRule>
  </conditionalFormatting>
  <conditionalFormatting sqref="FU279">
    <cfRule type="expression" dxfId="320" priority="319">
      <formula>#REF!=3</formula>
    </cfRule>
    <cfRule type="expression" dxfId="319" priority="320">
      <formula>#REF!=2</formula>
    </cfRule>
    <cfRule type="expression" dxfId="318" priority="321">
      <formula>#REF!=1</formula>
    </cfRule>
  </conditionalFormatting>
  <conditionalFormatting sqref="FU255">
    <cfRule type="expression" dxfId="317" priority="316">
      <formula>#REF!=3</formula>
    </cfRule>
    <cfRule type="expression" dxfId="316" priority="317">
      <formula>#REF!=2</formula>
    </cfRule>
    <cfRule type="expression" dxfId="315" priority="318">
      <formula>#REF!=1</formula>
    </cfRule>
  </conditionalFormatting>
  <conditionalFormatting sqref="FU258">
    <cfRule type="expression" dxfId="314" priority="313">
      <formula>#REF!=3</formula>
    </cfRule>
    <cfRule type="expression" dxfId="313" priority="314">
      <formula>#REF!=2</formula>
    </cfRule>
    <cfRule type="expression" dxfId="312" priority="315">
      <formula>#REF!=1</formula>
    </cfRule>
  </conditionalFormatting>
  <conditionalFormatting sqref="FU241">
    <cfRule type="expression" dxfId="311" priority="310">
      <formula>#REF!=3</formula>
    </cfRule>
    <cfRule type="expression" dxfId="310" priority="311">
      <formula>#REF!=2</formula>
    </cfRule>
    <cfRule type="expression" dxfId="309" priority="312">
      <formula>#REF!=1</formula>
    </cfRule>
  </conditionalFormatting>
  <conditionalFormatting sqref="FU238">
    <cfRule type="expression" dxfId="308" priority="307">
      <formula>#REF!=3</formula>
    </cfRule>
    <cfRule type="expression" dxfId="307" priority="308">
      <formula>#REF!=2</formula>
    </cfRule>
    <cfRule type="expression" dxfId="306" priority="309">
      <formula>#REF!=1</formula>
    </cfRule>
  </conditionalFormatting>
  <conditionalFormatting sqref="FU207">
    <cfRule type="expression" dxfId="305" priority="304">
      <formula>#REF!=3</formula>
    </cfRule>
    <cfRule type="expression" dxfId="304" priority="305">
      <formula>#REF!=2</formula>
    </cfRule>
    <cfRule type="expression" dxfId="303" priority="306">
      <formula>#REF!=1</formula>
    </cfRule>
  </conditionalFormatting>
  <conditionalFormatting sqref="FU204">
    <cfRule type="expression" dxfId="302" priority="301">
      <formula>#REF!=3</formula>
    </cfRule>
    <cfRule type="expression" dxfId="301" priority="302">
      <formula>#REF!=2</formula>
    </cfRule>
    <cfRule type="expression" dxfId="300" priority="303">
      <formula>#REF!=1</formula>
    </cfRule>
  </conditionalFormatting>
  <conditionalFormatting sqref="FU190">
    <cfRule type="expression" dxfId="299" priority="298">
      <formula>#REF!=3</formula>
    </cfRule>
    <cfRule type="expression" dxfId="298" priority="299">
      <formula>#REF!=2</formula>
    </cfRule>
    <cfRule type="expression" dxfId="297" priority="300">
      <formula>#REF!=1</formula>
    </cfRule>
  </conditionalFormatting>
  <conditionalFormatting sqref="FU193">
    <cfRule type="expression" dxfId="296" priority="295">
      <formula>#REF!=3</formula>
    </cfRule>
    <cfRule type="expression" dxfId="295" priority="296">
      <formula>#REF!=2</formula>
    </cfRule>
    <cfRule type="expression" dxfId="294" priority="297">
      <formula>#REF!=1</formula>
    </cfRule>
  </conditionalFormatting>
  <conditionalFormatting sqref="FU106">
    <cfRule type="expression" dxfId="293" priority="292">
      <formula>$A101=3</formula>
    </cfRule>
    <cfRule type="expression" dxfId="292" priority="293">
      <formula>$A101=2</formula>
    </cfRule>
    <cfRule type="expression" dxfId="291" priority="294">
      <formula>$A101=1</formula>
    </cfRule>
  </conditionalFormatting>
  <conditionalFormatting sqref="FU105">
    <cfRule type="expression" dxfId="290" priority="289">
      <formula>$A99=3</formula>
    </cfRule>
    <cfRule type="expression" dxfId="289" priority="290">
      <formula>$A99=2</formula>
    </cfRule>
    <cfRule type="expression" dxfId="288" priority="291">
      <formula>$A99=1</formula>
    </cfRule>
  </conditionalFormatting>
  <conditionalFormatting sqref="FU105:FU106">
    <cfRule type="expression" dxfId="287" priority="286">
      <formula>#REF!=3</formula>
    </cfRule>
    <cfRule type="expression" dxfId="286" priority="287">
      <formula>#REF!=2</formula>
    </cfRule>
    <cfRule type="expression" dxfId="285" priority="288">
      <formula>#REF!=1</formula>
    </cfRule>
  </conditionalFormatting>
  <conditionalFormatting sqref="FU129">
    <cfRule type="expression" dxfId="284" priority="283">
      <formula>$A118=3</formula>
    </cfRule>
    <cfRule type="expression" dxfId="283" priority="284">
      <formula>$A118=2</formula>
    </cfRule>
    <cfRule type="expression" dxfId="282" priority="285">
      <formula>$A118=1</formula>
    </cfRule>
  </conditionalFormatting>
  <conditionalFormatting sqref="FU131">
    <cfRule type="expression" dxfId="281" priority="280">
      <formula>$A123=3</formula>
    </cfRule>
    <cfRule type="expression" dxfId="280" priority="281">
      <formula>$A123=2</formula>
    </cfRule>
    <cfRule type="expression" dxfId="279" priority="282">
      <formula>$A123=1</formula>
    </cfRule>
  </conditionalFormatting>
  <conditionalFormatting sqref="B97">
    <cfRule type="expression" dxfId="278" priority="277">
      <formula>$A97=3</formula>
    </cfRule>
    <cfRule type="expression" dxfId="277" priority="278">
      <formula>$A97=2</formula>
    </cfRule>
    <cfRule type="expression" dxfId="276" priority="279">
      <formula>$A97=1</formula>
    </cfRule>
  </conditionalFormatting>
  <conditionalFormatting sqref="M132:M134">
    <cfRule type="expression" dxfId="275" priority="274">
      <formula>$A132=3</formula>
    </cfRule>
    <cfRule type="expression" dxfId="274" priority="275">
      <formula>$A132=2</formula>
    </cfRule>
    <cfRule type="expression" dxfId="273" priority="276">
      <formula>$A132=1</formula>
    </cfRule>
  </conditionalFormatting>
  <conditionalFormatting sqref="FU109:FU110">
    <cfRule type="expression" dxfId="272" priority="271">
      <formula>$A106=3</formula>
    </cfRule>
    <cfRule type="expression" dxfId="271" priority="272">
      <formula>$A106=2</formula>
    </cfRule>
    <cfRule type="expression" dxfId="270" priority="273">
      <formula>$A106=1</formula>
    </cfRule>
  </conditionalFormatting>
  <conditionalFormatting sqref="FU108">
    <cfRule type="expression" dxfId="269" priority="268">
      <formula>$A99=3</formula>
    </cfRule>
    <cfRule type="expression" dxfId="268" priority="269">
      <formula>$A99=2</formula>
    </cfRule>
    <cfRule type="expression" dxfId="267" priority="270">
      <formula>$A99=1</formula>
    </cfRule>
  </conditionalFormatting>
  <conditionalFormatting sqref="FU108">
    <cfRule type="expression" dxfId="266" priority="265">
      <formula>#REF!=3</formula>
    </cfRule>
    <cfRule type="expression" dxfId="265" priority="266">
      <formula>#REF!=2</formula>
    </cfRule>
    <cfRule type="expression" dxfId="264" priority="267">
      <formula>#REF!=1</formula>
    </cfRule>
  </conditionalFormatting>
  <conditionalFormatting sqref="FU108">
    <cfRule type="expression" dxfId="263" priority="262">
      <formula>$A97=3</formula>
    </cfRule>
    <cfRule type="expression" dxfId="262" priority="263">
      <formula>$A97=2</formula>
    </cfRule>
    <cfRule type="expression" dxfId="261" priority="264">
      <formula>$A97=1</formula>
    </cfRule>
  </conditionalFormatting>
  <conditionalFormatting sqref="FU133">
    <cfRule type="expression" dxfId="260" priority="259">
      <formula>$A129=3</formula>
    </cfRule>
    <cfRule type="expression" dxfId="259" priority="260">
      <formula>$A129=2</formula>
    </cfRule>
    <cfRule type="expression" dxfId="258" priority="261">
      <formula>$A129=1</formula>
    </cfRule>
  </conditionalFormatting>
  <conditionalFormatting sqref="FU134">
    <cfRule type="expression" dxfId="257" priority="256">
      <formula>$A132=3</formula>
    </cfRule>
    <cfRule type="expression" dxfId="256" priority="257">
      <formula>$A132=2</formula>
    </cfRule>
    <cfRule type="expression" dxfId="255" priority="258">
      <formula>$A132=1</formula>
    </cfRule>
  </conditionalFormatting>
  <conditionalFormatting sqref="FU134">
    <cfRule type="expression" dxfId="254" priority="253">
      <formula>$A121=3</formula>
    </cfRule>
    <cfRule type="expression" dxfId="253" priority="254">
      <formula>$A121=2</formula>
    </cfRule>
    <cfRule type="expression" dxfId="252" priority="255">
      <formula>$A121=1</formula>
    </cfRule>
  </conditionalFormatting>
  <conditionalFormatting sqref="FU134">
    <cfRule type="expression" dxfId="251" priority="250">
      <formula>#REF!=3</formula>
    </cfRule>
    <cfRule type="expression" dxfId="250" priority="251">
      <formula>#REF!=2</formula>
    </cfRule>
    <cfRule type="expression" dxfId="249" priority="252">
      <formula>#REF!=1</formula>
    </cfRule>
  </conditionalFormatting>
  <conditionalFormatting sqref="FU132">
    <cfRule type="expression" dxfId="248" priority="247">
      <formula>$A114=3</formula>
    </cfRule>
    <cfRule type="expression" dxfId="247" priority="248">
      <formula>$A114=2</formula>
    </cfRule>
    <cfRule type="expression" dxfId="246" priority="249">
      <formula>$A114=1</formula>
    </cfRule>
  </conditionalFormatting>
  <conditionalFormatting sqref="FU134">
    <cfRule type="expression" dxfId="245" priority="244">
      <formula>$A114=3</formula>
    </cfRule>
    <cfRule type="expression" dxfId="244" priority="245">
      <formula>$A114=2</formula>
    </cfRule>
    <cfRule type="expression" dxfId="243" priority="246">
      <formula>$A114=1</formula>
    </cfRule>
  </conditionalFormatting>
  <conditionalFormatting sqref="FU156:FU160">
    <cfRule type="expression" dxfId="242" priority="241">
      <formula>#REF!=3</formula>
    </cfRule>
    <cfRule type="expression" dxfId="241" priority="242">
      <formula>#REF!=2</formula>
    </cfRule>
    <cfRule type="expression" dxfId="240" priority="243">
      <formula>#REF!=1</formula>
    </cfRule>
  </conditionalFormatting>
  <conditionalFormatting sqref="FU153:FU157">
    <cfRule type="expression" dxfId="239" priority="238">
      <formula>#REF!=3</formula>
    </cfRule>
    <cfRule type="expression" dxfId="238" priority="239">
      <formula>#REF!=2</formula>
    </cfRule>
    <cfRule type="expression" dxfId="237" priority="240">
      <formula>#REF!=1</formula>
    </cfRule>
  </conditionalFormatting>
  <conditionalFormatting sqref="FU171:FU175">
    <cfRule type="expression" dxfId="236" priority="235">
      <formula>#REF!=3</formula>
    </cfRule>
    <cfRule type="expression" dxfId="235" priority="236">
      <formula>#REF!=2</formula>
    </cfRule>
    <cfRule type="expression" dxfId="234" priority="237">
      <formula>#REF!=1</formula>
    </cfRule>
  </conditionalFormatting>
  <conditionalFormatting sqref="FU317:FU321">
    <cfRule type="expression" dxfId="233" priority="232">
      <formula>#REF!=3</formula>
    </cfRule>
    <cfRule type="expression" dxfId="232" priority="233">
      <formula>#REF!=2</formula>
    </cfRule>
    <cfRule type="expression" dxfId="231" priority="234">
      <formula>#REF!=1</formula>
    </cfRule>
  </conditionalFormatting>
  <conditionalFormatting sqref="FU337:FU341">
    <cfRule type="expression" dxfId="230" priority="229">
      <formula>#REF!=3</formula>
    </cfRule>
    <cfRule type="expression" dxfId="229" priority="230">
      <formula>#REF!=2</formula>
    </cfRule>
    <cfRule type="expression" dxfId="228" priority="231">
      <formula>#REF!=1</formula>
    </cfRule>
  </conditionalFormatting>
  <conditionalFormatting sqref="FU304:FU308">
    <cfRule type="expression" dxfId="227" priority="226">
      <formula>#REF!=3</formula>
    </cfRule>
    <cfRule type="expression" dxfId="226" priority="227">
      <formula>#REF!=2</formula>
    </cfRule>
    <cfRule type="expression" dxfId="225" priority="228">
      <formula>#REF!=1</formula>
    </cfRule>
  </conditionalFormatting>
  <conditionalFormatting sqref="FU320:FU324">
    <cfRule type="expression" dxfId="224" priority="223">
      <formula>#REF!=3</formula>
    </cfRule>
    <cfRule type="expression" dxfId="223" priority="224">
      <formula>#REF!=2</formula>
    </cfRule>
    <cfRule type="expression" dxfId="222" priority="225">
      <formula>#REF!=1</formula>
    </cfRule>
  </conditionalFormatting>
  <conditionalFormatting sqref="FU301:FU305">
    <cfRule type="expression" dxfId="221" priority="220">
      <formula>#REF!=3</formula>
    </cfRule>
    <cfRule type="expression" dxfId="220" priority="221">
      <formula>#REF!=2</formula>
    </cfRule>
    <cfRule type="expression" dxfId="219" priority="222">
      <formula>#REF!=1</formula>
    </cfRule>
  </conditionalFormatting>
  <conditionalFormatting sqref="FU174:FU178">
    <cfRule type="expression" dxfId="218" priority="217">
      <formula>#REF!=3</formula>
    </cfRule>
    <cfRule type="expression" dxfId="217" priority="218">
      <formula>#REF!=2</formula>
    </cfRule>
    <cfRule type="expression" dxfId="216" priority="219">
      <formula>#REF!=1</formula>
    </cfRule>
  </conditionalFormatting>
  <conditionalFormatting sqref="FU277:FU281">
    <cfRule type="expression" dxfId="215" priority="214">
      <formula>#REF!=3</formula>
    </cfRule>
    <cfRule type="expression" dxfId="214" priority="215">
      <formula>#REF!=2</formula>
    </cfRule>
    <cfRule type="expression" dxfId="213" priority="216">
      <formula>#REF!=1</formula>
    </cfRule>
  </conditionalFormatting>
  <conditionalFormatting sqref="FU280:FU284">
    <cfRule type="expression" dxfId="212" priority="211">
      <formula>#REF!=3</formula>
    </cfRule>
    <cfRule type="expression" dxfId="211" priority="212">
      <formula>#REF!=2</formula>
    </cfRule>
    <cfRule type="expression" dxfId="210" priority="213">
      <formula>#REF!=1</formula>
    </cfRule>
  </conditionalFormatting>
  <conditionalFormatting sqref="FU256:FU260">
    <cfRule type="expression" dxfId="209" priority="208">
      <formula>#REF!=3</formula>
    </cfRule>
    <cfRule type="expression" dxfId="208" priority="209">
      <formula>#REF!=2</formula>
    </cfRule>
    <cfRule type="expression" dxfId="207" priority="210">
      <formula>#REF!=1</formula>
    </cfRule>
  </conditionalFormatting>
  <conditionalFormatting sqref="FU259:FU263">
    <cfRule type="expression" dxfId="206" priority="205">
      <formula>#REF!=3</formula>
    </cfRule>
    <cfRule type="expression" dxfId="205" priority="206">
      <formula>#REF!=2</formula>
    </cfRule>
    <cfRule type="expression" dxfId="204" priority="207">
      <formula>#REF!=1</formula>
    </cfRule>
  </conditionalFormatting>
  <conditionalFormatting sqref="FU242:FU246">
    <cfRule type="expression" dxfId="203" priority="202">
      <formula>#REF!=3</formula>
    </cfRule>
    <cfRule type="expression" dxfId="202" priority="203">
      <formula>#REF!=2</formula>
    </cfRule>
    <cfRule type="expression" dxfId="201" priority="204">
      <formula>#REF!=1</formula>
    </cfRule>
  </conditionalFormatting>
  <conditionalFormatting sqref="FU239:FU243">
    <cfRule type="expression" dxfId="200" priority="199">
      <formula>#REF!=3</formula>
    </cfRule>
    <cfRule type="expression" dxfId="199" priority="200">
      <formula>#REF!=2</formula>
    </cfRule>
    <cfRule type="expression" dxfId="198" priority="201">
      <formula>#REF!=1</formula>
    </cfRule>
  </conditionalFormatting>
  <conditionalFormatting sqref="FU208:FU212">
    <cfRule type="expression" dxfId="197" priority="196">
      <formula>#REF!=3</formula>
    </cfRule>
    <cfRule type="expression" dxfId="196" priority="197">
      <formula>#REF!=2</formula>
    </cfRule>
    <cfRule type="expression" dxfId="195" priority="198">
      <formula>#REF!=1</formula>
    </cfRule>
  </conditionalFormatting>
  <conditionalFormatting sqref="FU205:FU209">
    <cfRule type="expression" dxfId="194" priority="193">
      <formula>#REF!=3</formula>
    </cfRule>
    <cfRule type="expression" dxfId="193" priority="194">
      <formula>#REF!=2</formula>
    </cfRule>
    <cfRule type="expression" dxfId="192" priority="195">
      <formula>#REF!=1</formula>
    </cfRule>
  </conditionalFormatting>
  <conditionalFormatting sqref="FU191:FU195">
    <cfRule type="expression" dxfId="191" priority="190">
      <formula>#REF!=3</formula>
    </cfRule>
    <cfRule type="expression" dxfId="190" priority="191">
      <formula>#REF!=2</formula>
    </cfRule>
    <cfRule type="expression" dxfId="189" priority="192">
      <formula>#REF!=1</formula>
    </cfRule>
  </conditionalFormatting>
  <conditionalFormatting sqref="FU194:FU198">
    <cfRule type="expression" dxfId="188" priority="187">
      <formula>#REF!=3</formula>
    </cfRule>
    <cfRule type="expression" dxfId="187" priority="188">
      <formula>#REF!=2</formula>
    </cfRule>
    <cfRule type="expression" dxfId="186" priority="189">
      <formula>#REF!=1</formula>
    </cfRule>
  </conditionalFormatting>
  <conditionalFormatting sqref="FU147:FU154">
    <cfRule type="expression" dxfId="185" priority="184">
      <formula>#REF!=3</formula>
    </cfRule>
    <cfRule type="expression" dxfId="184" priority="185">
      <formula>#REF!=2</formula>
    </cfRule>
    <cfRule type="expression" dxfId="183" priority="186">
      <formula>#REF!=1</formula>
    </cfRule>
  </conditionalFormatting>
  <conditionalFormatting sqref="FU147:FU152 FU113:FU114 FU99 FU96 FU101 FU109">
    <cfRule type="expression" dxfId="182" priority="181">
      <formula>#REF!=3</formula>
    </cfRule>
    <cfRule type="expression" dxfId="181" priority="182">
      <formula>#REF!=2</formula>
    </cfRule>
    <cfRule type="expression" dxfId="180" priority="183">
      <formula>#REF!=1</formula>
    </cfRule>
  </conditionalFormatting>
  <conditionalFormatting sqref="FU149:FU156">
    <cfRule type="expression" dxfId="179" priority="178">
      <formula>#REF!=3</formula>
    </cfRule>
    <cfRule type="expression" dxfId="178" priority="179">
      <formula>#REF!=2</formula>
    </cfRule>
    <cfRule type="expression" dxfId="177" priority="180">
      <formula>#REF!=1</formula>
    </cfRule>
  </conditionalFormatting>
  <conditionalFormatting sqref="FU161:FU168">
    <cfRule type="expression" dxfId="176" priority="175">
      <formula>#REF!=3</formula>
    </cfRule>
    <cfRule type="expression" dxfId="175" priority="176">
      <formula>#REF!=2</formula>
    </cfRule>
    <cfRule type="expression" dxfId="174" priority="177">
      <formula>#REF!=1</formula>
    </cfRule>
  </conditionalFormatting>
  <conditionalFormatting sqref="FU158:FU165">
    <cfRule type="expression" dxfId="173" priority="172">
      <formula>#REF!=3</formula>
    </cfRule>
    <cfRule type="expression" dxfId="172" priority="173">
      <formula>#REF!=2</formula>
    </cfRule>
    <cfRule type="expression" dxfId="171" priority="174">
      <formula>#REF!=1</formula>
    </cfRule>
  </conditionalFormatting>
  <conditionalFormatting sqref="FU176:FU183">
    <cfRule type="expression" dxfId="170" priority="169">
      <formula>#REF!=3</formula>
    </cfRule>
    <cfRule type="expression" dxfId="169" priority="170">
      <formula>#REF!=2</formula>
    </cfRule>
    <cfRule type="expression" dxfId="168" priority="171">
      <formula>#REF!=1</formula>
    </cfRule>
  </conditionalFormatting>
  <conditionalFormatting sqref="FU322:FU329">
    <cfRule type="expression" dxfId="167" priority="166">
      <formula>#REF!=3</formula>
    </cfRule>
    <cfRule type="expression" dxfId="166" priority="167">
      <formula>#REF!=2</formula>
    </cfRule>
    <cfRule type="expression" dxfId="165" priority="168">
      <formula>#REF!=1</formula>
    </cfRule>
  </conditionalFormatting>
  <conditionalFormatting sqref="FU342:FU349">
    <cfRule type="expression" dxfId="164" priority="163">
      <formula>#REF!=3</formula>
    </cfRule>
    <cfRule type="expression" dxfId="163" priority="164">
      <formula>#REF!=2</formula>
    </cfRule>
    <cfRule type="expression" dxfId="162" priority="165">
      <formula>#REF!=1</formula>
    </cfRule>
  </conditionalFormatting>
  <conditionalFormatting sqref="FU309:FU316">
    <cfRule type="expression" dxfId="161" priority="160">
      <formula>#REF!=3</formula>
    </cfRule>
    <cfRule type="expression" dxfId="160" priority="161">
      <formula>#REF!=2</formula>
    </cfRule>
    <cfRule type="expression" dxfId="159" priority="162">
      <formula>#REF!=1</formula>
    </cfRule>
  </conditionalFormatting>
  <conditionalFormatting sqref="FU325:FU332">
    <cfRule type="expression" dxfId="158" priority="157">
      <formula>#REF!=3</formula>
    </cfRule>
    <cfRule type="expression" dxfId="157" priority="158">
      <formula>#REF!=2</formula>
    </cfRule>
    <cfRule type="expression" dxfId="156" priority="159">
      <formula>#REF!=1</formula>
    </cfRule>
  </conditionalFormatting>
  <conditionalFormatting sqref="FU306:FU313">
    <cfRule type="expression" dxfId="155" priority="154">
      <formula>#REF!=3</formula>
    </cfRule>
    <cfRule type="expression" dxfId="154" priority="155">
      <formula>#REF!=2</formula>
    </cfRule>
    <cfRule type="expression" dxfId="153" priority="156">
      <formula>#REF!=1</formula>
    </cfRule>
  </conditionalFormatting>
  <conditionalFormatting sqref="FU179:FU186">
    <cfRule type="expression" dxfId="152" priority="151">
      <formula>#REF!=3</formula>
    </cfRule>
    <cfRule type="expression" dxfId="151" priority="152">
      <formula>#REF!=2</formula>
    </cfRule>
    <cfRule type="expression" dxfId="150" priority="153">
      <formula>#REF!=1</formula>
    </cfRule>
  </conditionalFormatting>
  <conditionalFormatting sqref="FU282:FU289">
    <cfRule type="expression" dxfId="149" priority="148">
      <formula>#REF!=3</formula>
    </cfRule>
    <cfRule type="expression" dxfId="148" priority="149">
      <formula>#REF!=2</formula>
    </cfRule>
    <cfRule type="expression" dxfId="147" priority="150">
      <formula>#REF!=1</formula>
    </cfRule>
  </conditionalFormatting>
  <conditionalFormatting sqref="FU285:FU292">
    <cfRule type="expression" dxfId="146" priority="145">
      <formula>#REF!=3</formula>
    </cfRule>
    <cfRule type="expression" dxfId="145" priority="146">
      <formula>#REF!=2</formula>
    </cfRule>
    <cfRule type="expression" dxfId="144" priority="147">
      <formula>#REF!=1</formula>
    </cfRule>
  </conditionalFormatting>
  <conditionalFormatting sqref="FU261:FU268">
    <cfRule type="expression" dxfId="143" priority="142">
      <formula>#REF!=3</formula>
    </cfRule>
    <cfRule type="expression" dxfId="142" priority="143">
      <formula>#REF!=2</formula>
    </cfRule>
    <cfRule type="expression" dxfId="141" priority="144">
      <formula>#REF!=1</formula>
    </cfRule>
  </conditionalFormatting>
  <conditionalFormatting sqref="FU264:FU271">
    <cfRule type="expression" dxfId="140" priority="139">
      <formula>#REF!=3</formula>
    </cfRule>
    <cfRule type="expression" dxfId="139" priority="140">
      <formula>#REF!=2</formula>
    </cfRule>
    <cfRule type="expression" dxfId="138" priority="141">
      <formula>#REF!=1</formula>
    </cfRule>
  </conditionalFormatting>
  <conditionalFormatting sqref="FU247:FU254">
    <cfRule type="expression" dxfId="137" priority="136">
      <formula>#REF!=3</formula>
    </cfRule>
    <cfRule type="expression" dxfId="136" priority="137">
      <formula>#REF!=2</formula>
    </cfRule>
    <cfRule type="expression" dxfId="135" priority="138">
      <formula>#REF!=1</formula>
    </cfRule>
  </conditionalFormatting>
  <conditionalFormatting sqref="FU244:FU251">
    <cfRule type="expression" dxfId="134" priority="133">
      <formula>#REF!=3</formula>
    </cfRule>
    <cfRule type="expression" dxfId="133" priority="134">
      <formula>#REF!=2</formula>
    </cfRule>
    <cfRule type="expression" dxfId="132" priority="135">
      <formula>#REF!=1</formula>
    </cfRule>
  </conditionalFormatting>
  <conditionalFormatting sqref="FU213:FU220">
    <cfRule type="expression" dxfId="131" priority="130">
      <formula>#REF!=3</formula>
    </cfRule>
    <cfRule type="expression" dxfId="130" priority="131">
      <formula>#REF!=2</formula>
    </cfRule>
    <cfRule type="expression" dxfId="129" priority="132">
      <formula>#REF!=1</formula>
    </cfRule>
  </conditionalFormatting>
  <conditionalFormatting sqref="FU210:FU217">
    <cfRule type="expression" dxfId="128" priority="127">
      <formula>#REF!=3</formula>
    </cfRule>
    <cfRule type="expression" dxfId="127" priority="128">
      <formula>#REF!=2</formula>
    </cfRule>
    <cfRule type="expression" dxfId="126" priority="129">
      <formula>#REF!=1</formula>
    </cfRule>
  </conditionalFormatting>
  <conditionalFormatting sqref="FU196:FU203">
    <cfRule type="expression" dxfId="125" priority="124">
      <formula>#REF!=3</formula>
    </cfRule>
    <cfRule type="expression" dxfId="124" priority="125">
      <formula>#REF!=2</formula>
    </cfRule>
    <cfRule type="expression" dxfId="123" priority="126">
      <formula>#REF!=1</formula>
    </cfRule>
  </conditionalFormatting>
  <conditionalFormatting sqref="FU199:FU206">
    <cfRule type="expression" dxfId="122" priority="121">
      <formula>#REF!=3</formula>
    </cfRule>
    <cfRule type="expression" dxfId="121" priority="122">
      <formula>#REF!=2</formula>
    </cfRule>
    <cfRule type="expression" dxfId="120" priority="123">
      <formula>#REF!=1</formula>
    </cfRule>
  </conditionalFormatting>
  <conditionalFormatting sqref="FU147:FU149">
    <cfRule type="expression" dxfId="119" priority="118">
      <formula>#REF!=3</formula>
    </cfRule>
    <cfRule type="expression" dxfId="118" priority="119">
      <formula>#REF!=2</formula>
    </cfRule>
    <cfRule type="expression" dxfId="117" priority="120">
      <formula>#REF!=1</formula>
    </cfRule>
  </conditionalFormatting>
  <conditionalFormatting sqref="FU157:FU165">
    <cfRule type="expression" dxfId="116" priority="115">
      <formula>#REF!=3</formula>
    </cfRule>
    <cfRule type="expression" dxfId="115" priority="116">
      <formula>#REF!=2</formula>
    </cfRule>
    <cfRule type="expression" dxfId="114" priority="117">
      <formula>#REF!=1</formula>
    </cfRule>
  </conditionalFormatting>
  <conditionalFormatting sqref="FU155:FU163">
    <cfRule type="expression" dxfId="113" priority="112">
      <formula>#REF!=3</formula>
    </cfRule>
    <cfRule type="expression" dxfId="112" priority="113">
      <formula>#REF!=2</formula>
    </cfRule>
    <cfRule type="expression" dxfId="111" priority="114">
      <formula>#REF!=1</formula>
    </cfRule>
  </conditionalFormatting>
  <conditionalFormatting sqref="FU159:FU167">
    <cfRule type="expression" dxfId="110" priority="109">
      <formula>#REF!=3</formula>
    </cfRule>
    <cfRule type="expression" dxfId="109" priority="110">
      <formula>#REF!=2</formula>
    </cfRule>
    <cfRule type="expression" dxfId="108" priority="111">
      <formula>#REF!=1</formula>
    </cfRule>
  </conditionalFormatting>
  <conditionalFormatting sqref="FU171:FU179">
    <cfRule type="expression" dxfId="107" priority="106">
      <formula>#REF!=3</formula>
    </cfRule>
    <cfRule type="expression" dxfId="106" priority="107">
      <formula>#REF!=2</formula>
    </cfRule>
    <cfRule type="expression" dxfId="105" priority="108">
      <formula>#REF!=1</formula>
    </cfRule>
  </conditionalFormatting>
  <conditionalFormatting sqref="FU168:FU176">
    <cfRule type="expression" dxfId="104" priority="103">
      <formula>#REF!=3</formula>
    </cfRule>
    <cfRule type="expression" dxfId="103" priority="104">
      <formula>#REF!=2</formula>
    </cfRule>
    <cfRule type="expression" dxfId="102" priority="105">
      <formula>#REF!=1</formula>
    </cfRule>
  </conditionalFormatting>
  <conditionalFormatting sqref="FU184:FU185">
    <cfRule type="expression" dxfId="101" priority="100">
      <formula>$A145=3</formula>
    </cfRule>
    <cfRule type="expression" dxfId="100" priority="101">
      <formula>$A145=2</formula>
    </cfRule>
    <cfRule type="expression" dxfId="99" priority="102">
      <formula>$A145=1</formula>
    </cfRule>
  </conditionalFormatting>
  <conditionalFormatting sqref="FU186:FU194">
    <cfRule type="expression" dxfId="98" priority="97">
      <formula>#REF!=3</formula>
    </cfRule>
    <cfRule type="expression" dxfId="97" priority="98">
      <formula>#REF!=2</formula>
    </cfRule>
    <cfRule type="expression" dxfId="96" priority="99">
      <formula>#REF!=1</formula>
    </cfRule>
  </conditionalFormatting>
  <conditionalFormatting sqref="FU330:FU331">
    <cfRule type="expression" dxfId="95" priority="94">
      <formula>$A145=3</formula>
    </cfRule>
    <cfRule type="expression" dxfId="94" priority="95">
      <formula>$A145=2</formula>
    </cfRule>
    <cfRule type="expression" dxfId="93" priority="96">
      <formula>$A145=1</formula>
    </cfRule>
  </conditionalFormatting>
  <conditionalFormatting sqref="FU332:FU340">
    <cfRule type="expression" dxfId="92" priority="91">
      <formula>#REF!=3</formula>
    </cfRule>
    <cfRule type="expression" dxfId="91" priority="92">
      <formula>#REF!=2</formula>
    </cfRule>
    <cfRule type="expression" dxfId="90" priority="93">
      <formula>#REF!=1</formula>
    </cfRule>
  </conditionalFormatting>
  <conditionalFormatting sqref="FU350:FU351">
    <cfRule type="expression" dxfId="89" priority="88">
      <formula>$A145=3</formula>
    </cfRule>
    <cfRule type="expression" dxfId="88" priority="89">
      <formula>$A145=2</formula>
    </cfRule>
    <cfRule type="expression" dxfId="87" priority="90">
      <formula>$A145=1</formula>
    </cfRule>
  </conditionalFormatting>
  <conditionalFormatting sqref="FU352:FU360">
    <cfRule type="expression" dxfId="86" priority="85">
      <formula>#REF!=3</formula>
    </cfRule>
    <cfRule type="expression" dxfId="85" priority="86">
      <formula>#REF!=2</formula>
    </cfRule>
    <cfRule type="expression" dxfId="84" priority="87">
      <formula>#REF!=1</formula>
    </cfRule>
  </conditionalFormatting>
  <conditionalFormatting sqref="FU317:FU318">
    <cfRule type="expression" dxfId="83" priority="82">
      <formula>$A145=3</formula>
    </cfRule>
    <cfRule type="expression" dxfId="82" priority="83">
      <formula>$A145=2</formula>
    </cfRule>
    <cfRule type="expression" dxfId="81" priority="84">
      <formula>$A145=1</formula>
    </cfRule>
  </conditionalFormatting>
  <conditionalFormatting sqref="FU319:FU327">
    <cfRule type="expression" dxfId="80" priority="79">
      <formula>#REF!=3</formula>
    </cfRule>
    <cfRule type="expression" dxfId="79" priority="80">
      <formula>#REF!=2</formula>
    </cfRule>
    <cfRule type="expression" dxfId="78" priority="81">
      <formula>#REF!=1</formula>
    </cfRule>
  </conditionalFormatting>
  <conditionalFormatting sqref="FU333:FU334">
    <cfRule type="expression" dxfId="77" priority="76">
      <formula>$A145=3</formula>
    </cfRule>
    <cfRule type="expression" dxfId="76" priority="77">
      <formula>$A145=2</formula>
    </cfRule>
    <cfRule type="expression" dxfId="75" priority="78">
      <formula>$A145=1</formula>
    </cfRule>
  </conditionalFormatting>
  <conditionalFormatting sqref="FU335:FU343">
    <cfRule type="expression" dxfId="74" priority="73">
      <formula>#REF!=3</formula>
    </cfRule>
    <cfRule type="expression" dxfId="73" priority="74">
      <formula>#REF!=2</formula>
    </cfRule>
    <cfRule type="expression" dxfId="72" priority="75">
      <formula>#REF!=1</formula>
    </cfRule>
  </conditionalFormatting>
  <conditionalFormatting sqref="FU314:FU315">
    <cfRule type="expression" dxfId="71" priority="70">
      <formula>$A145=3</formula>
    </cfRule>
    <cfRule type="expression" dxfId="70" priority="71">
      <formula>$A145=2</formula>
    </cfRule>
    <cfRule type="expression" dxfId="69" priority="72">
      <formula>$A145=1</formula>
    </cfRule>
  </conditionalFormatting>
  <conditionalFormatting sqref="FU316:FU324">
    <cfRule type="expression" dxfId="68" priority="67">
      <formula>#REF!=3</formula>
    </cfRule>
    <cfRule type="expression" dxfId="67" priority="68">
      <formula>#REF!=2</formula>
    </cfRule>
    <cfRule type="expression" dxfId="66" priority="69">
      <formula>#REF!=1</formula>
    </cfRule>
  </conditionalFormatting>
  <conditionalFormatting sqref="FU187:FU188">
    <cfRule type="expression" dxfId="65" priority="64">
      <formula>$A145=3</formula>
    </cfRule>
    <cfRule type="expression" dxfId="64" priority="65">
      <formula>$A145=2</formula>
    </cfRule>
    <cfRule type="expression" dxfId="63" priority="66">
      <formula>$A145=1</formula>
    </cfRule>
  </conditionalFormatting>
  <conditionalFormatting sqref="FU189:FU197">
    <cfRule type="expression" dxfId="62" priority="61">
      <formula>#REF!=3</formula>
    </cfRule>
    <cfRule type="expression" dxfId="61" priority="62">
      <formula>#REF!=2</formula>
    </cfRule>
    <cfRule type="expression" dxfId="60" priority="63">
      <formula>#REF!=1</formula>
    </cfRule>
  </conditionalFormatting>
  <conditionalFormatting sqref="FU290:FU291">
    <cfRule type="expression" dxfId="59" priority="58">
      <formula>$A145=3</formula>
    </cfRule>
    <cfRule type="expression" dxfId="58" priority="59">
      <formula>$A145=2</formula>
    </cfRule>
    <cfRule type="expression" dxfId="57" priority="60">
      <formula>$A145=1</formula>
    </cfRule>
  </conditionalFormatting>
  <conditionalFormatting sqref="FU292:FU300">
    <cfRule type="expression" dxfId="56" priority="55">
      <formula>#REF!=3</formula>
    </cfRule>
    <cfRule type="expression" dxfId="55" priority="56">
      <formula>#REF!=2</formula>
    </cfRule>
    <cfRule type="expression" dxfId="54" priority="57">
      <formula>#REF!=1</formula>
    </cfRule>
  </conditionalFormatting>
  <conditionalFormatting sqref="FU293:FU294">
    <cfRule type="expression" dxfId="53" priority="52">
      <formula>$A145=3</formula>
    </cfRule>
    <cfRule type="expression" dxfId="52" priority="53">
      <formula>$A145=2</formula>
    </cfRule>
    <cfRule type="expression" dxfId="51" priority="54">
      <formula>$A145=1</formula>
    </cfRule>
  </conditionalFormatting>
  <conditionalFormatting sqref="FU295:FU303">
    <cfRule type="expression" dxfId="50" priority="49">
      <formula>#REF!=3</formula>
    </cfRule>
    <cfRule type="expression" dxfId="49" priority="50">
      <formula>#REF!=2</formula>
    </cfRule>
    <cfRule type="expression" dxfId="48" priority="51">
      <formula>#REF!=1</formula>
    </cfRule>
  </conditionalFormatting>
  <conditionalFormatting sqref="FU269:FU270">
    <cfRule type="expression" dxfId="47" priority="46">
      <formula>$A145=3</formula>
    </cfRule>
    <cfRule type="expression" dxfId="46" priority="47">
      <formula>$A145=2</formula>
    </cfRule>
    <cfRule type="expression" dxfId="45" priority="48">
      <formula>$A145=1</formula>
    </cfRule>
  </conditionalFormatting>
  <conditionalFormatting sqref="FU271:FU279">
    <cfRule type="expression" dxfId="44" priority="43">
      <formula>#REF!=3</formula>
    </cfRule>
    <cfRule type="expression" dxfId="43" priority="44">
      <formula>#REF!=2</formula>
    </cfRule>
    <cfRule type="expression" dxfId="42" priority="45">
      <formula>#REF!=1</formula>
    </cfRule>
  </conditionalFormatting>
  <conditionalFormatting sqref="FU272:FU273">
    <cfRule type="expression" dxfId="41" priority="40">
      <formula>$A145=3</formula>
    </cfRule>
    <cfRule type="expression" dxfId="40" priority="41">
      <formula>$A145=2</formula>
    </cfRule>
    <cfRule type="expression" dxfId="39" priority="42">
      <formula>$A145=1</formula>
    </cfRule>
  </conditionalFormatting>
  <conditionalFormatting sqref="FU274:FU282">
    <cfRule type="expression" dxfId="38" priority="37">
      <formula>#REF!=3</formula>
    </cfRule>
    <cfRule type="expression" dxfId="37" priority="38">
      <formula>#REF!=2</formula>
    </cfRule>
    <cfRule type="expression" dxfId="36" priority="39">
      <formula>#REF!=1</formula>
    </cfRule>
  </conditionalFormatting>
  <conditionalFormatting sqref="FU255:FU256">
    <cfRule type="expression" dxfId="35" priority="34">
      <formula>$A145=3</formula>
    </cfRule>
    <cfRule type="expression" dxfId="34" priority="35">
      <formula>$A145=2</formula>
    </cfRule>
    <cfRule type="expression" dxfId="33" priority="36">
      <formula>$A145=1</formula>
    </cfRule>
  </conditionalFormatting>
  <conditionalFormatting sqref="FU257:FU265">
    <cfRule type="expression" dxfId="32" priority="31">
      <formula>#REF!=3</formula>
    </cfRule>
    <cfRule type="expression" dxfId="31" priority="32">
      <formula>#REF!=2</formula>
    </cfRule>
    <cfRule type="expression" dxfId="30" priority="33">
      <formula>#REF!=1</formula>
    </cfRule>
  </conditionalFormatting>
  <conditionalFormatting sqref="FU252:FU253">
    <cfRule type="expression" dxfId="29" priority="28">
      <formula>$A145=3</formula>
    </cfRule>
    <cfRule type="expression" dxfId="28" priority="29">
      <formula>$A145=2</formula>
    </cfRule>
    <cfRule type="expression" dxfId="27" priority="30">
      <formula>$A145=1</formula>
    </cfRule>
  </conditionalFormatting>
  <conditionalFormatting sqref="FU254:FU262">
    <cfRule type="expression" dxfId="26" priority="25">
      <formula>#REF!=3</formula>
    </cfRule>
    <cfRule type="expression" dxfId="25" priority="26">
      <formula>#REF!=2</formula>
    </cfRule>
    <cfRule type="expression" dxfId="24" priority="27">
      <formula>#REF!=1</formula>
    </cfRule>
  </conditionalFormatting>
  <conditionalFormatting sqref="FU221:FU222">
    <cfRule type="expression" dxfId="23" priority="22">
      <formula>$A145=3</formula>
    </cfRule>
    <cfRule type="expression" dxfId="22" priority="23">
      <formula>$A145=2</formula>
    </cfRule>
    <cfRule type="expression" dxfId="21" priority="24">
      <formula>$A145=1</formula>
    </cfRule>
  </conditionalFormatting>
  <conditionalFormatting sqref="FU223:FU231">
    <cfRule type="expression" dxfId="20" priority="19">
      <formula>#REF!=3</formula>
    </cfRule>
    <cfRule type="expression" dxfId="19" priority="20">
      <formula>#REF!=2</formula>
    </cfRule>
    <cfRule type="expression" dxfId="18" priority="21">
      <formula>#REF!=1</formula>
    </cfRule>
  </conditionalFormatting>
  <conditionalFormatting sqref="FU218:FU219">
    <cfRule type="expression" dxfId="17" priority="16">
      <formula>$A145=3</formula>
    </cfRule>
    <cfRule type="expression" dxfId="16" priority="17">
      <formula>$A145=2</formula>
    </cfRule>
    <cfRule type="expression" dxfId="15" priority="18">
      <formula>$A145=1</formula>
    </cfRule>
  </conditionalFormatting>
  <conditionalFormatting sqref="FU220:FU228">
    <cfRule type="expression" dxfId="14" priority="13">
      <formula>#REF!=3</formula>
    </cfRule>
    <cfRule type="expression" dxfId="13" priority="14">
      <formula>#REF!=2</formula>
    </cfRule>
    <cfRule type="expression" dxfId="12" priority="15">
      <formula>#REF!=1</formula>
    </cfRule>
  </conditionalFormatting>
  <conditionalFormatting sqref="FU204:FU205">
    <cfRule type="expression" dxfId="11" priority="10">
      <formula>$A145=3</formula>
    </cfRule>
    <cfRule type="expression" dxfId="10" priority="11">
      <formula>$A145=2</formula>
    </cfRule>
    <cfRule type="expression" dxfId="9" priority="12">
      <formula>$A145=1</formula>
    </cfRule>
  </conditionalFormatting>
  <conditionalFormatting sqref="FU206:FU214">
    <cfRule type="expression" dxfId="8" priority="7">
      <formula>#REF!=3</formula>
    </cfRule>
    <cfRule type="expression" dxfId="7" priority="8">
      <formula>#REF!=2</formula>
    </cfRule>
    <cfRule type="expression" dxfId="6" priority="9">
      <formula>#REF!=1</formula>
    </cfRule>
  </conditionalFormatting>
  <conditionalFormatting sqref="FU207:FU208">
    <cfRule type="expression" dxfId="5" priority="4">
      <formula>$A145=3</formula>
    </cfRule>
    <cfRule type="expression" dxfId="4" priority="5">
      <formula>$A145=2</formula>
    </cfRule>
    <cfRule type="expression" dxfId="3" priority="6">
      <formula>$A145=1</formula>
    </cfRule>
  </conditionalFormatting>
  <conditionalFormatting sqref="FU209:FU217">
    <cfRule type="expression" dxfId="2" priority="1">
      <formula>#REF!=3</formula>
    </cfRule>
    <cfRule type="expression" dxfId="1" priority="2">
      <formula>#REF!=2</formula>
    </cfRule>
    <cfRule type="expression" dxfId="0" priority="3">
      <formula>#REF!=1</formula>
    </cfRule>
  </conditionalFormatting>
  <pageMargins left="0.31496062992125984" right="0.31496062992125984" top="0.15748031496062992" bottom="0" header="0.31496062992125984" footer="0.31496062992125984"/>
  <pageSetup paperSize="9" scale="3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9"/>
  <sheetViews>
    <sheetView zoomScaleSheetLayoutView="70" workbookViewId="0">
      <pane xSplit="3" ySplit="4" topLeftCell="D5" activePane="bottomRight" state="frozen"/>
      <selection sqref="A1:A1048576"/>
      <selection pane="topRight" sqref="A1:A1048576"/>
      <selection pane="bottomLeft" sqref="A1:A1048576"/>
      <selection pane="bottomRight" activeCell="B304" sqref="B304"/>
    </sheetView>
  </sheetViews>
  <sheetFormatPr defaultRowHeight="15.75" outlineLevelRow="2"/>
  <cols>
    <col min="1" max="1" width="4.140625" style="2" hidden="1" customWidth="1"/>
    <col min="2" max="2" width="67.28515625" style="2" customWidth="1"/>
    <col min="3" max="3" width="82.7109375" style="2" customWidth="1"/>
    <col min="4" max="5" width="16.42578125" style="3" customWidth="1"/>
    <col min="6" max="16384" width="9.140625" style="2"/>
  </cols>
  <sheetData>
    <row r="1" spans="2:5">
      <c r="B1" s="1" t="s">
        <v>0</v>
      </c>
    </row>
    <row r="2" spans="2:5" ht="37.5" customHeight="1">
      <c r="B2" s="59" t="s">
        <v>1</v>
      </c>
      <c r="C2" s="60"/>
      <c r="D2" s="60"/>
      <c r="E2" s="2"/>
    </row>
    <row r="3" spans="2:5" ht="3" customHeight="1">
      <c r="B3" s="61"/>
      <c r="C3" s="61"/>
      <c r="D3" s="61"/>
      <c r="E3" s="2"/>
    </row>
    <row r="4" spans="2:5" ht="63" customHeight="1">
      <c r="B4" s="4" t="s">
        <v>2</v>
      </c>
      <c r="C4" s="5" t="s">
        <v>3</v>
      </c>
      <c r="D4" s="6" t="s">
        <v>4</v>
      </c>
      <c r="E4" s="6" t="s">
        <v>150</v>
      </c>
    </row>
    <row r="5" spans="2:5" ht="15.75" hidden="1" customHeight="1" outlineLevel="2">
      <c r="B5" s="7" t="s">
        <v>5</v>
      </c>
      <c r="C5" s="8" t="s">
        <v>6</v>
      </c>
      <c r="D5" s="9">
        <v>1106</v>
      </c>
      <c r="E5" s="9">
        <v>906</v>
      </c>
    </row>
    <row r="6" spans="2:5" ht="15.75" hidden="1" customHeight="1" outlineLevel="2">
      <c r="B6" s="7" t="s">
        <v>5</v>
      </c>
      <c r="C6" s="8" t="s">
        <v>7</v>
      </c>
      <c r="D6" s="9"/>
      <c r="E6" s="9"/>
    </row>
    <row r="7" spans="2:5" ht="15.75" hidden="1" customHeight="1" outlineLevel="2">
      <c r="B7" s="7" t="s">
        <v>5</v>
      </c>
      <c r="C7" s="8" t="s">
        <v>8</v>
      </c>
      <c r="D7" s="9"/>
      <c r="E7" s="9"/>
    </row>
    <row r="8" spans="2:5" ht="15.75" hidden="1" customHeight="1" outlineLevel="2">
      <c r="B8" s="7" t="s">
        <v>5</v>
      </c>
      <c r="C8" s="8" t="s">
        <v>9</v>
      </c>
      <c r="D8" s="9"/>
      <c r="E8" s="9"/>
    </row>
    <row r="9" spans="2:5" ht="15.75" hidden="1" customHeight="1" outlineLevel="2">
      <c r="B9" s="7" t="s">
        <v>5</v>
      </c>
      <c r="C9" s="8" t="s">
        <v>10</v>
      </c>
      <c r="D9" s="9"/>
      <c r="E9" s="9"/>
    </row>
    <row r="10" spans="2:5" ht="15.75" hidden="1" customHeight="1" outlineLevel="2">
      <c r="B10" s="7" t="s">
        <v>5</v>
      </c>
      <c r="C10" s="8" t="s">
        <v>11</v>
      </c>
      <c r="D10" s="9"/>
      <c r="E10" s="9"/>
    </row>
    <row r="11" spans="2:5" ht="15.75" hidden="1" customHeight="1" outlineLevel="2">
      <c r="B11" s="7" t="s">
        <v>5</v>
      </c>
      <c r="C11" s="8" t="s">
        <v>12</v>
      </c>
      <c r="D11" s="9"/>
      <c r="E11" s="9"/>
    </row>
    <row r="12" spans="2:5" ht="15.75" hidden="1" customHeight="1" outlineLevel="2">
      <c r="B12" s="7" t="s">
        <v>5</v>
      </c>
      <c r="C12" s="8" t="s">
        <v>13</v>
      </c>
      <c r="D12" s="9"/>
      <c r="E12" s="9"/>
    </row>
    <row r="13" spans="2:5" ht="15.75" hidden="1" customHeight="1" outlineLevel="2">
      <c r="B13" s="7" t="s">
        <v>5</v>
      </c>
      <c r="C13" s="8" t="s">
        <v>14</v>
      </c>
      <c r="D13" s="9"/>
      <c r="E13" s="9"/>
    </row>
    <row r="14" spans="2:5" ht="15.75" hidden="1" customHeight="1" outlineLevel="2">
      <c r="B14" s="7" t="s">
        <v>5</v>
      </c>
      <c r="C14" s="8" t="s">
        <v>15</v>
      </c>
      <c r="D14" s="9"/>
      <c r="E14" s="9"/>
    </row>
    <row r="15" spans="2:5" ht="15.75" hidden="1" customHeight="1" outlineLevel="2">
      <c r="B15" s="7" t="s">
        <v>5</v>
      </c>
      <c r="C15" s="8" t="s">
        <v>16</v>
      </c>
      <c r="D15" s="9"/>
      <c r="E15" s="9"/>
    </row>
    <row r="16" spans="2:5" ht="15.75" hidden="1" customHeight="1" outlineLevel="2">
      <c r="B16" s="7" t="s">
        <v>5</v>
      </c>
      <c r="C16" s="8" t="s">
        <v>17</v>
      </c>
      <c r="D16" s="9"/>
      <c r="E16" s="9"/>
    </row>
    <row r="17" spans="1:5" ht="15.75" hidden="1" customHeight="1" outlineLevel="2">
      <c r="B17" s="7" t="s">
        <v>5</v>
      </c>
      <c r="C17" s="8" t="s">
        <v>18</v>
      </c>
      <c r="D17" s="9"/>
      <c r="E17" s="9"/>
    </row>
    <row r="18" spans="1:5" ht="15.75" hidden="1" customHeight="1" outlineLevel="2">
      <c r="B18" s="7" t="s">
        <v>5</v>
      </c>
      <c r="C18" s="8" t="s">
        <v>19</v>
      </c>
      <c r="D18" s="9"/>
      <c r="E18" s="9"/>
    </row>
    <row r="19" spans="1:5" ht="15.75" customHeight="1" outlineLevel="1" collapsed="1">
      <c r="A19" s="2">
        <v>1</v>
      </c>
      <c r="B19" s="10" t="s">
        <v>20</v>
      </c>
      <c r="C19" s="8">
        <f t="shared" ref="C19:D19" si="0">SUBTOTAL(9,C5:C18)</f>
        <v>0</v>
      </c>
      <c r="D19" s="9">
        <f t="shared" si="0"/>
        <v>1106</v>
      </c>
      <c r="E19" s="9">
        <f t="shared" ref="E19" si="1">SUBTOTAL(9,E5:E18)</f>
        <v>906</v>
      </c>
    </row>
    <row r="20" spans="1:5" ht="15.75" hidden="1" customHeight="1" outlineLevel="2">
      <c r="B20" s="7" t="s">
        <v>21</v>
      </c>
      <c r="C20" s="8" t="s">
        <v>6</v>
      </c>
      <c r="D20" s="9">
        <v>642</v>
      </c>
      <c r="E20" s="9">
        <v>642</v>
      </c>
    </row>
    <row r="21" spans="1:5" ht="15.75" hidden="1" customHeight="1" outlineLevel="2">
      <c r="B21" s="7" t="s">
        <v>21</v>
      </c>
      <c r="C21" s="8" t="s">
        <v>7</v>
      </c>
      <c r="D21" s="9"/>
      <c r="E21" s="9"/>
    </row>
    <row r="22" spans="1:5" ht="15.75" hidden="1" customHeight="1" outlineLevel="2">
      <c r="B22" s="7" t="s">
        <v>21</v>
      </c>
      <c r="C22" s="8" t="s">
        <v>8</v>
      </c>
      <c r="D22" s="9"/>
      <c r="E22" s="9"/>
    </row>
    <row r="23" spans="1:5" ht="15.75" hidden="1" customHeight="1" outlineLevel="2">
      <c r="B23" s="7" t="s">
        <v>21</v>
      </c>
      <c r="C23" s="8" t="s">
        <v>9</v>
      </c>
      <c r="D23" s="9"/>
      <c r="E23" s="9"/>
    </row>
    <row r="24" spans="1:5" ht="15.75" hidden="1" customHeight="1" outlineLevel="2">
      <c r="B24" s="7" t="s">
        <v>21</v>
      </c>
      <c r="C24" s="8" t="s">
        <v>10</v>
      </c>
      <c r="D24" s="9"/>
      <c r="E24" s="9"/>
    </row>
    <row r="25" spans="1:5" ht="15.75" hidden="1" customHeight="1" outlineLevel="2">
      <c r="B25" s="7" t="s">
        <v>21</v>
      </c>
      <c r="C25" s="8" t="s">
        <v>11</v>
      </c>
      <c r="D25" s="9"/>
      <c r="E25" s="9"/>
    </row>
    <row r="26" spans="1:5" ht="15.75" hidden="1" customHeight="1" outlineLevel="2">
      <c r="B26" s="7" t="s">
        <v>21</v>
      </c>
      <c r="C26" s="8" t="s">
        <v>12</v>
      </c>
      <c r="D26" s="9"/>
      <c r="E26" s="9"/>
    </row>
    <row r="27" spans="1:5" ht="15.75" hidden="1" customHeight="1" outlineLevel="2">
      <c r="B27" s="7" t="s">
        <v>21</v>
      </c>
      <c r="C27" s="8" t="s">
        <v>13</v>
      </c>
      <c r="D27" s="9"/>
      <c r="E27" s="9"/>
    </row>
    <row r="28" spans="1:5" ht="15.75" hidden="1" customHeight="1" outlineLevel="2">
      <c r="B28" s="7" t="s">
        <v>21</v>
      </c>
      <c r="C28" s="8" t="s">
        <v>14</v>
      </c>
      <c r="D28" s="9"/>
      <c r="E28" s="9"/>
    </row>
    <row r="29" spans="1:5" ht="15.75" hidden="1" customHeight="1" outlineLevel="2">
      <c r="B29" s="7" t="s">
        <v>21</v>
      </c>
      <c r="C29" s="8" t="s">
        <v>15</v>
      </c>
      <c r="D29" s="9"/>
      <c r="E29" s="9"/>
    </row>
    <row r="30" spans="1:5" ht="15.75" hidden="1" customHeight="1" outlineLevel="2">
      <c r="B30" s="7" t="s">
        <v>21</v>
      </c>
      <c r="C30" s="8" t="s">
        <v>16</v>
      </c>
      <c r="D30" s="9"/>
      <c r="E30" s="9"/>
    </row>
    <row r="31" spans="1:5" ht="15.75" hidden="1" customHeight="1" outlineLevel="2">
      <c r="B31" s="7" t="s">
        <v>21</v>
      </c>
      <c r="C31" s="8" t="s">
        <v>17</v>
      </c>
      <c r="D31" s="9"/>
      <c r="E31" s="9"/>
    </row>
    <row r="32" spans="1:5" ht="15.75" hidden="1" customHeight="1" outlineLevel="2">
      <c r="B32" s="7" t="s">
        <v>21</v>
      </c>
      <c r="C32" s="8" t="s">
        <v>18</v>
      </c>
      <c r="D32" s="9"/>
      <c r="E32" s="9"/>
    </row>
    <row r="33" spans="1:5" ht="15.75" hidden="1" customHeight="1" outlineLevel="2">
      <c r="B33" s="7" t="s">
        <v>21</v>
      </c>
      <c r="C33" s="8" t="s">
        <v>19</v>
      </c>
      <c r="D33" s="9"/>
      <c r="E33" s="9"/>
    </row>
    <row r="34" spans="1:5" ht="15.75" customHeight="1" outlineLevel="1" collapsed="1">
      <c r="A34" s="2">
        <v>1</v>
      </c>
      <c r="B34" s="11" t="s">
        <v>22</v>
      </c>
      <c r="C34" s="8">
        <f t="shared" ref="C34:D34" si="2">SUBTOTAL(9,C20:C33)</f>
        <v>0</v>
      </c>
      <c r="D34" s="9">
        <f t="shared" si="2"/>
        <v>642</v>
      </c>
      <c r="E34" s="9">
        <f t="shared" ref="E34" si="3">SUBTOTAL(9,E20:E33)</f>
        <v>642</v>
      </c>
    </row>
    <row r="35" spans="1:5" ht="15.75" hidden="1" customHeight="1" outlineLevel="2">
      <c r="B35" s="7" t="s">
        <v>23</v>
      </c>
      <c r="C35" s="8" t="s">
        <v>6</v>
      </c>
      <c r="D35" s="9">
        <v>1266</v>
      </c>
      <c r="E35" s="9">
        <v>1266</v>
      </c>
    </row>
    <row r="36" spans="1:5" ht="15.75" hidden="1" customHeight="1" outlineLevel="2">
      <c r="B36" s="7" t="s">
        <v>23</v>
      </c>
      <c r="C36" s="8" t="s">
        <v>7</v>
      </c>
      <c r="D36" s="9"/>
      <c r="E36" s="9"/>
    </row>
    <row r="37" spans="1:5" ht="15.75" hidden="1" customHeight="1" outlineLevel="2">
      <c r="B37" s="7" t="s">
        <v>23</v>
      </c>
      <c r="C37" s="8" t="s">
        <v>8</v>
      </c>
      <c r="D37" s="9"/>
      <c r="E37" s="9"/>
    </row>
    <row r="38" spans="1:5" ht="15.75" hidden="1" customHeight="1" outlineLevel="2">
      <c r="B38" s="7" t="s">
        <v>23</v>
      </c>
      <c r="C38" s="8" t="s">
        <v>9</v>
      </c>
      <c r="D38" s="9"/>
      <c r="E38" s="9"/>
    </row>
    <row r="39" spans="1:5" ht="15.75" hidden="1" customHeight="1" outlineLevel="2">
      <c r="B39" s="7" t="s">
        <v>23</v>
      </c>
      <c r="C39" s="8" t="s">
        <v>10</v>
      </c>
      <c r="D39" s="9"/>
      <c r="E39" s="9"/>
    </row>
    <row r="40" spans="1:5" ht="15.75" hidden="1" customHeight="1" outlineLevel="2">
      <c r="B40" s="7" t="s">
        <v>23</v>
      </c>
      <c r="C40" s="8" t="s">
        <v>11</v>
      </c>
      <c r="D40" s="9"/>
      <c r="E40" s="9"/>
    </row>
    <row r="41" spans="1:5" ht="15.75" hidden="1" customHeight="1" outlineLevel="2">
      <c r="B41" s="7" t="s">
        <v>23</v>
      </c>
      <c r="C41" s="8" t="s">
        <v>12</v>
      </c>
      <c r="D41" s="9"/>
      <c r="E41" s="9"/>
    </row>
    <row r="42" spans="1:5" ht="15.75" hidden="1" customHeight="1" outlineLevel="2">
      <c r="B42" s="7" t="s">
        <v>23</v>
      </c>
      <c r="C42" s="8" t="s">
        <v>13</v>
      </c>
      <c r="D42" s="9"/>
      <c r="E42" s="9"/>
    </row>
    <row r="43" spans="1:5" ht="15.75" hidden="1" customHeight="1" outlineLevel="2">
      <c r="B43" s="7" t="s">
        <v>23</v>
      </c>
      <c r="C43" s="8" t="s">
        <v>14</v>
      </c>
      <c r="D43" s="9"/>
      <c r="E43" s="9"/>
    </row>
    <row r="44" spans="1:5" ht="15.75" hidden="1" customHeight="1" outlineLevel="2">
      <c r="B44" s="7" t="s">
        <v>23</v>
      </c>
      <c r="C44" s="8" t="s">
        <v>15</v>
      </c>
      <c r="D44" s="9"/>
      <c r="E44" s="9"/>
    </row>
    <row r="45" spans="1:5" ht="15.75" hidden="1" customHeight="1" outlineLevel="2">
      <c r="B45" s="7" t="s">
        <v>23</v>
      </c>
      <c r="C45" s="8" t="s">
        <v>16</v>
      </c>
      <c r="D45" s="9"/>
      <c r="E45" s="9"/>
    </row>
    <row r="46" spans="1:5" ht="15.75" hidden="1" customHeight="1" outlineLevel="2">
      <c r="B46" s="7" t="s">
        <v>23</v>
      </c>
      <c r="C46" s="8" t="s">
        <v>17</v>
      </c>
      <c r="D46" s="9"/>
      <c r="E46" s="9"/>
    </row>
    <row r="47" spans="1:5" ht="15.75" hidden="1" customHeight="1" outlineLevel="2">
      <c r="B47" s="7" t="s">
        <v>23</v>
      </c>
      <c r="C47" s="8" t="s">
        <v>18</v>
      </c>
      <c r="D47" s="9"/>
      <c r="E47" s="9"/>
    </row>
    <row r="48" spans="1:5" ht="15.75" hidden="1" customHeight="1" outlineLevel="2">
      <c r="B48" s="7" t="s">
        <v>23</v>
      </c>
      <c r="C48" s="8" t="s">
        <v>19</v>
      </c>
      <c r="D48" s="9"/>
      <c r="E48" s="9"/>
    </row>
    <row r="49" spans="1:5" ht="15.75" customHeight="1" outlineLevel="1" collapsed="1">
      <c r="A49" s="2">
        <v>1</v>
      </c>
      <c r="B49" s="11" t="s">
        <v>24</v>
      </c>
      <c r="C49" s="8">
        <f t="shared" ref="C49:D49" si="4">SUBTOTAL(9,C35:C48)</f>
        <v>0</v>
      </c>
      <c r="D49" s="9">
        <f t="shared" si="4"/>
        <v>1266</v>
      </c>
      <c r="E49" s="9">
        <f t="shared" ref="E49" si="5">SUBTOTAL(9,E35:E48)</f>
        <v>1266</v>
      </c>
    </row>
    <row r="50" spans="1:5" ht="15.75" hidden="1" customHeight="1" outlineLevel="2">
      <c r="B50" s="7" t="s">
        <v>25</v>
      </c>
      <c r="C50" s="8" t="s">
        <v>6</v>
      </c>
      <c r="D50" s="9">
        <v>1557</v>
      </c>
      <c r="E50" s="9">
        <v>1557</v>
      </c>
    </row>
    <row r="51" spans="1:5" ht="15.75" hidden="1" customHeight="1" outlineLevel="2">
      <c r="B51" s="7" t="s">
        <v>25</v>
      </c>
      <c r="C51" s="8" t="s">
        <v>7</v>
      </c>
      <c r="D51" s="9"/>
      <c r="E51" s="9"/>
    </row>
    <row r="52" spans="1:5" ht="15.75" hidden="1" customHeight="1" outlineLevel="2">
      <c r="B52" s="7" t="s">
        <v>25</v>
      </c>
      <c r="C52" s="8" t="s">
        <v>8</v>
      </c>
      <c r="D52" s="9"/>
      <c r="E52" s="9"/>
    </row>
    <row r="53" spans="1:5" ht="15.75" hidden="1" customHeight="1" outlineLevel="2">
      <c r="B53" s="7" t="s">
        <v>25</v>
      </c>
      <c r="C53" s="8" t="s">
        <v>9</v>
      </c>
      <c r="D53" s="9"/>
      <c r="E53" s="9"/>
    </row>
    <row r="54" spans="1:5" ht="15.75" hidden="1" customHeight="1" outlineLevel="2">
      <c r="B54" s="7" t="s">
        <v>25</v>
      </c>
      <c r="C54" s="8" t="s">
        <v>10</v>
      </c>
      <c r="D54" s="9"/>
      <c r="E54" s="9"/>
    </row>
    <row r="55" spans="1:5" ht="15.75" hidden="1" customHeight="1" outlineLevel="2">
      <c r="B55" s="7" t="s">
        <v>25</v>
      </c>
      <c r="C55" s="8" t="s">
        <v>11</v>
      </c>
      <c r="D55" s="9"/>
      <c r="E55" s="9"/>
    </row>
    <row r="56" spans="1:5" ht="15.75" hidden="1" customHeight="1" outlineLevel="2">
      <c r="B56" s="7" t="s">
        <v>25</v>
      </c>
      <c r="C56" s="8" t="s">
        <v>12</v>
      </c>
      <c r="D56" s="9"/>
      <c r="E56" s="9"/>
    </row>
    <row r="57" spans="1:5" ht="15.75" hidden="1" customHeight="1" outlineLevel="2">
      <c r="B57" s="7" t="s">
        <v>25</v>
      </c>
      <c r="C57" s="8" t="s">
        <v>13</v>
      </c>
      <c r="D57" s="9"/>
      <c r="E57" s="9"/>
    </row>
    <row r="58" spans="1:5" ht="15.75" hidden="1" customHeight="1" outlineLevel="2">
      <c r="B58" s="7" t="s">
        <v>25</v>
      </c>
      <c r="C58" s="8" t="s">
        <v>14</v>
      </c>
      <c r="D58" s="9">
        <v>505</v>
      </c>
      <c r="E58" s="9">
        <v>505</v>
      </c>
    </row>
    <row r="59" spans="1:5" ht="15.75" hidden="1" customHeight="1" outlineLevel="2">
      <c r="B59" s="7" t="s">
        <v>25</v>
      </c>
      <c r="C59" s="8" t="s">
        <v>15</v>
      </c>
      <c r="D59" s="9"/>
      <c r="E59" s="9"/>
    </row>
    <row r="60" spans="1:5" ht="15.75" hidden="1" customHeight="1" outlineLevel="2">
      <c r="B60" s="7" t="s">
        <v>25</v>
      </c>
      <c r="C60" s="8" t="s">
        <v>16</v>
      </c>
      <c r="D60" s="9"/>
      <c r="E60" s="9"/>
    </row>
    <row r="61" spans="1:5" ht="15.75" hidden="1" customHeight="1" outlineLevel="2">
      <c r="B61" s="7" t="s">
        <v>25</v>
      </c>
      <c r="C61" s="8" t="s">
        <v>17</v>
      </c>
      <c r="D61" s="9">
        <v>123</v>
      </c>
      <c r="E61" s="9">
        <v>123</v>
      </c>
    </row>
    <row r="62" spans="1:5" ht="15.75" hidden="1" customHeight="1" outlineLevel="2">
      <c r="B62" s="7" t="s">
        <v>25</v>
      </c>
      <c r="C62" s="8" t="s">
        <v>18</v>
      </c>
      <c r="D62" s="9"/>
      <c r="E62" s="9"/>
    </row>
    <row r="63" spans="1:5" ht="15.75" hidden="1" customHeight="1" outlineLevel="2">
      <c r="B63" s="7" t="s">
        <v>25</v>
      </c>
      <c r="C63" s="8" t="s">
        <v>19</v>
      </c>
      <c r="D63" s="9"/>
      <c r="E63" s="9"/>
    </row>
    <row r="64" spans="1:5" ht="15.75" customHeight="1" outlineLevel="1" collapsed="1">
      <c r="A64" s="2">
        <v>1</v>
      </c>
      <c r="B64" s="11" t="s">
        <v>26</v>
      </c>
      <c r="C64" s="8">
        <f t="shared" ref="C64:D64" si="6">SUBTOTAL(9,C50:C63)</f>
        <v>0</v>
      </c>
      <c r="D64" s="9">
        <f t="shared" si="6"/>
        <v>2185</v>
      </c>
      <c r="E64" s="9">
        <f t="shared" ref="E64" si="7">SUBTOTAL(9,E50:E63)</f>
        <v>2185</v>
      </c>
    </row>
    <row r="65" spans="1:5" ht="15.75" hidden="1" customHeight="1" outlineLevel="2">
      <c r="B65" s="7" t="s">
        <v>27</v>
      </c>
      <c r="C65" s="8" t="s">
        <v>6</v>
      </c>
      <c r="D65" s="9"/>
      <c r="E65" s="9"/>
    </row>
    <row r="66" spans="1:5" ht="15.75" hidden="1" customHeight="1" outlineLevel="2">
      <c r="B66" s="7" t="s">
        <v>27</v>
      </c>
      <c r="C66" s="8" t="s">
        <v>7</v>
      </c>
      <c r="D66" s="9"/>
      <c r="E66" s="9"/>
    </row>
    <row r="67" spans="1:5" ht="15.75" hidden="1" customHeight="1" outlineLevel="2">
      <c r="B67" s="7" t="s">
        <v>27</v>
      </c>
      <c r="C67" s="8" t="s">
        <v>8</v>
      </c>
      <c r="D67" s="9"/>
      <c r="E67" s="9"/>
    </row>
    <row r="68" spans="1:5" ht="15.75" hidden="1" customHeight="1" outlineLevel="2">
      <c r="B68" s="7" t="s">
        <v>27</v>
      </c>
      <c r="C68" s="8" t="s">
        <v>9</v>
      </c>
      <c r="D68" s="9"/>
      <c r="E68" s="9"/>
    </row>
    <row r="69" spans="1:5" ht="15.75" hidden="1" customHeight="1" outlineLevel="2">
      <c r="B69" s="7" t="s">
        <v>27</v>
      </c>
      <c r="C69" s="8" t="s">
        <v>10</v>
      </c>
      <c r="D69" s="9">
        <v>697</v>
      </c>
      <c r="E69" s="9">
        <v>697</v>
      </c>
    </row>
    <row r="70" spans="1:5" ht="15.75" hidden="1" customHeight="1" outlineLevel="2">
      <c r="B70" s="7" t="s">
        <v>27</v>
      </c>
      <c r="C70" s="8" t="s">
        <v>11</v>
      </c>
      <c r="D70" s="9"/>
      <c r="E70" s="9"/>
    </row>
    <row r="71" spans="1:5" ht="15.75" hidden="1" customHeight="1" outlineLevel="2">
      <c r="B71" s="7" t="s">
        <v>27</v>
      </c>
      <c r="C71" s="8" t="s">
        <v>12</v>
      </c>
      <c r="D71" s="9"/>
      <c r="E71" s="9"/>
    </row>
    <row r="72" spans="1:5" ht="15.75" hidden="1" customHeight="1" outlineLevel="2">
      <c r="B72" s="7" t="s">
        <v>27</v>
      </c>
      <c r="C72" s="8" t="s">
        <v>13</v>
      </c>
      <c r="D72" s="9"/>
      <c r="E72" s="9"/>
    </row>
    <row r="73" spans="1:5" ht="15.75" hidden="1" customHeight="1" outlineLevel="2">
      <c r="B73" s="7" t="s">
        <v>27</v>
      </c>
      <c r="C73" s="8" t="s">
        <v>14</v>
      </c>
      <c r="D73" s="9"/>
      <c r="E73" s="9"/>
    </row>
    <row r="74" spans="1:5" ht="15.75" hidden="1" customHeight="1" outlineLevel="2">
      <c r="B74" s="7" t="s">
        <v>27</v>
      </c>
      <c r="C74" s="8" t="s">
        <v>15</v>
      </c>
      <c r="D74" s="9"/>
      <c r="E74" s="9"/>
    </row>
    <row r="75" spans="1:5" ht="15.75" hidden="1" customHeight="1" outlineLevel="2">
      <c r="B75" s="7" t="s">
        <v>27</v>
      </c>
      <c r="C75" s="8" t="s">
        <v>16</v>
      </c>
      <c r="D75" s="9"/>
      <c r="E75" s="9"/>
    </row>
    <row r="76" spans="1:5" ht="15.75" hidden="1" customHeight="1" outlineLevel="2">
      <c r="B76" s="7" t="s">
        <v>27</v>
      </c>
      <c r="C76" s="8" t="s">
        <v>17</v>
      </c>
      <c r="D76" s="9"/>
      <c r="E76" s="9"/>
    </row>
    <row r="77" spans="1:5" ht="15.75" hidden="1" customHeight="1" outlineLevel="2">
      <c r="B77" s="7" t="s">
        <v>27</v>
      </c>
      <c r="C77" s="8" t="s">
        <v>18</v>
      </c>
      <c r="D77" s="9"/>
      <c r="E77" s="9"/>
    </row>
    <row r="78" spans="1:5" ht="15.75" hidden="1" customHeight="1" outlineLevel="2">
      <c r="B78" s="7" t="s">
        <v>27</v>
      </c>
      <c r="C78" s="8" t="s">
        <v>19</v>
      </c>
      <c r="D78" s="9"/>
      <c r="E78" s="9"/>
    </row>
    <row r="79" spans="1:5" ht="15.75" customHeight="1" outlineLevel="1" collapsed="1">
      <c r="A79" s="2">
        <v>1</v>
      </c>
      <c r="B79" s="11" t="s">
        <v>28</v>
      </c>
      <c r="C79" s="8">
        <f t="shared" ref="C79:D79" si="8">SUBTOTAL(9,C65:C78)</f>
        <v>0</v>
      </c>
      <c r="D79" s="9">
        <f t="shared" si="8"/>
        <v>697</v>
      </c>
      <c r="E79" s="9">
        <f t="shared" ref="E79" si="9">SUBTOTAL(9,E65:E78)</f>
        <v>697</v>
      </c>
    </row>
    <row r="80" spans="1:5" ht="15.75" hidden="1" customHeight="1" outlineLevel="2">
      <c r="B80" s="7" t="s">
        <v>29</v>
      </c>
      <c r="C80" s="8" t="s">
        <v>6</v>
      </c>
      <c r="D80" s="9">
        <v>1484</v>
      </c>
      <c r="E80" s="9">
        <v>1484</v>
      </c>
    </row>
    <row r="81" spans="1:5" ht="15.75" hidden="1" customHeight="1" outlineLevel="2">
      <c r="B81" s="7" t="s">
        <v>29</v>
      </c>
      <c r="C81" s="8" t="s">
        <v>7</v>
      </c>
      <c r="D81" s="9"/>
      <c r="E81" s="9"/>
    </row>
    <row r="82" spans="1:5" ht="15.75" hidden="1" customHeight="1" outlineLevel="2">
      <c r="B82" s="7" t="s">
        <v>29</v>
      </c>
      <c r="C82" s="8" t="s">
        <v>8</v>
      </c>
      <c r="D82" s="9"/>
      <c r="E82" s="9"/>
    </row>
    <row r="83" spans="1:5" ht="15.75" hidden="1" customHeight="1" outlineLevel="2">
      <c r="B83" s="7" t="s">
        <v>29</v>
      </c>
      <c r="C83" s="8" t="s">
        <v>9</v>
      </c>
      <c r="D83" s="9"/>
      <c r="E83" s="9"/>
    </row>
    <row r="84" spans="1:5" ht="15.75" hidden="1" customHeight="1" outlineLevel="2">
      <c r="B84" s="7" t="s">
        <v>29</v>
      </c>
      <c r="C84" s="8" t="s">
        <v>10</v>
      </c>
      <c r="D84" s="9"/>
      <c r="E84" s="9"/>
    </row>
    <row r="85" spans="1:5" ht="15.75" hidden="1" customHeight="1" outlineLevel="2">
      <c r="B85" s="7" t="s">
        <v>29</v>
      </c>
      <c r="C85" s="8" t="s">
        <v>11</v>
      </c>
      <c r="D85" s="9"/>
      <c r="E85" s="9"/>
    </row>
    <row r="86" spans="1:5" ht="15.75" hidden="1" customHeight="1" outlineLevel="2">
      <c r="B86" s="7" t="s">
        <v>29</v>
      </c>
      <c r="C86" s="8" t="s">
        <v>12</v>
      </c>
      <c r="D86" s="9"/>
      <c r="E86" s="9"/>
    </row>
    <row r="87" spans="1:5" ht="15.75" hidden="1" customHeight="1" outlineLevel="2">
      <c r="B87" s="7" t="s">
        <v>29</v>
      </c>
      <c r="C87" s="8" t="s">
        <v>13</v>
      </c>
      <c r="D87" s="9"/>
      <c r="E87" s="9"/>
    </row>
    <row r="88" spans="1:5" ht="15.75" hidden="1" customHeight="1" outlineLevel="2">
      <c r="B88" s="7" t="s">
        <v>29</v>
      </c>
      <c r="C88" s="8" t="s">
        <v>14</v>
      </c>
      <c r="D88" s="9"/>
      <c r="E88" s="9"/>
    </row>
    <row r="89" spans="1:5" ht="15.75" hidden="1" customHeight="1" outlineLevel="2">
      <c r="B89" s="7" t="s">
        <v>29</v>
      </c>
      <c r="C89" s="8" t="s">
        <v>15</v>
      </c>
      <c r="D89" s="9">
        <v>1183</v>
      </c>
      <c r="E89" s="9">
        <v>1183</v>
      </c>
    </row>
    <row r="90" spans="1:5" ht="15.75" hidden="1" customHeight="1" outlineLevel="2">
      <c r="B90" s="7" t="s">
        <v>29</v>
      </c>
      <c r="C90" s="8" t="s">
        <v>16</v>
      </c>
      <c r="D90" s="9"/>
      <c r="E90" s="9"/>
    </row>
    <row r="91" spans="1:5" ht="15.75" hidden="1" customHeight="1" outlineLevel="2">
      <c r="B91" s="7" t="s">
        <v>29</v>
      </c>
      <c r="C91" s="8" t="s">
        <v>17</v>
      </c>
      <c r="D91" s="9">
        <v>40</v>
      </c>
      <c r="E91" s="9">
        <v>40</v>
      </c>
    </row>
    <row r="92" spans="1:5" ht="15.75" hidden="1" customHeight="1" outlineLevel="2">
      <c r="B92" s="7" t="s">
        <v>29</v>
      </c>
      <c r="C92" s="8" t="s">
        <v>18</v>
      </c>
      <c r="D92" s="9"/>
      <c r="E92" s="9"/>
    </row>
    <row r="93" spans="1:5" ht="15.75" hidden="1" customHeight="1" outlineLevel="2">
      <c r="B93" s="7" t="s">
        <v>29</v>
      </c>
      <c r="C93" s="8" t="s">
        <v>19</v>
      </c>
      <c r="D93" s="9"/>
      <c r="E93" s="9"/>
    </row>
    <row r="94" spans="1:5" ht="15.75" customHeight="1" outlineLevel="1" collapsed="1">
      <c r="A94" s="2">
        <v>1</v>
      </c>
      <c r="B94" s="11" t="s">
        <v>30</v>
      </c>
      <c r="C94" s="8">
        <f t="shared" ref="C94:D94" si="10">SUBTOTAL(9,C80:C93)</f>
        <v>0</v>
      </c>
      <c r="D94" s="9">
        <f t="shared" si="10"/>
        <v>2707</v>
      </c>
      <c r="E94" s="9">
        <f t="shared" ref="E94" si="11">SUBTOTAL(9,E80:E93)</f>
        <v>2707</v>
      </c>
    </row>
    <row r="95" spans="1:5" ht="15.75" hidden="1" customHeight="1" outlineLevel="2">
      <c r="B95" s="7" t="s">
        <v>31</v>
      </c>
      <c r="C95" s="8" t="s">
        <v>6</v>
      </c>
      <c r="D95" s="9">
        <v>1072</v>
      </c>
      <c r="E95" s="9">
        <v>1072</v>
      </c>
    </row>
    <row r="96" spans="1:5" ht="15.75" hidden="1" customHeight="1" outlineLevel="2">
      <c r="B96" s="7" t="s">
        <v>31</v>
      </c>
      <c r="C96" s="8" t="s">
        <v>7</v>
      </c>
      <c r="D96" s="9"/>
      <c r="E96" s="9"/>
    </row>
    <row r="97" spans="1:5" ht="15.75" hidden="1" customHeight="1" outlineLevel="2">
      <c r="B97" s="7" t="s">
        <v>31</v>
      </c>
      <c r="C97" s="8" t="s">
        <v>8</v>
      </c>
      <c r="D97" s="9"/>
      <c r="E97" s="9"/>
    </row>
    <row r="98" spans="1:5" ht="15.75" hidden="1" customHeight="1" outlineLevel="2">
      <c r="B98" s="7" t="s">
        <v>31</v>
      </c>
      <c r="C98" s="8" t="s">
        <v>9</v>
      </c>
      <c r="D98" s="9"/>
      <c r="E98" s="9"/>
    </row>
    <row r="99" spans="1:5" ht="15.75" hidden="1" customHeight="1" outlineLevel="2">
      <c r="B99" s="7" t="s">
        <v>31</v>
      </c>
      <c r="C99" s="8" t="s">
        <v>10</v>
      </c>
      <c r="D99" s="9"/>
      <c r="E99" s="9"/>
    </row>
    <row r="100" spans="1:5" ht="15.75" hidden="1" customHeight="1" outlineLevel="2">
      <c r="B100" s="7" t="s">
        <v>31</v>
      </c>
      <c r="C100" s="8" t="s">
        <v>11</v>
      </c>
      <c r="D100" s="9"/>
      <c r="E100" s="9"/>
    </row>
    <row r="101" spans="1:5" ht="15.75" hidden="1" customHeight="1" outlineLevel="2">
      <c r="B101" s="7" t="s">
        <v>31</v>
      </c>
      <c r="C101" s="8" t="s">
        <v>12</v>
      </c>
      <c r="D101" s="9"/>
      <c r="E101" s="9"/>
    </row>
    <row r="102" spans="1:5" ht="15.75" hidden="1" customHeight="1" outlineLevel="2">
      <c r="B102" s="7" t="s">
        <v>31</v>
      </c>
      <c r="C102" s="8" t="s">
        <v>13</v>
      </c>
      <c r="D102" s="9"/>
      <c r="E102" s="9"/>
    </row>
    <row r="103" spans="1:5" ht="15.75" hidden="1" customHeight="1" outlineLevel="2">
      <c r="B103" s="7" t="s">
        <v>31</v>
      </c>
      <c r="C103" s="8" t="s">
        <v>14</v>
      </c>
      <c r="D103" s="9"/>
      <c r="E103" s="9"/>
    </row>
    <row r="104" spans="1:5" ht="15.75" hidden="1" customHeight="1" outlineLevel="2">
      <c r="B104" s="7" t="s">
        <v>31</v>
      </c>
      <c r="C104" s="8" t="s">
        <v>15</v>
      </c>
      <c r="D104" s="9"/>
      <c r="E104" s="9"/>
    </row>
    <row r="105" spans="1:5" ht="15.75" hidden="1" customHeight="1" outlineLevel="2">
      <c r="B105" s="7" t="s">
        <v>31</v>
      </c>
      <c r="C105" s="8" t="s">
        <v>16</v>
      </c>
      <c r="D105" s="9"/>
      <c r="E105" s="9"/>
    </row>
    <row r="106" spans="1:5" ht="15.75" hidden="1" customHeight="1" outlineLevel="2">
      <c r="B106" s="7" t="s">
        <v>31</v>
      </c>
      <c r="C106" s="8" t="s">
        <v>17</v>
      </c>
      <c r="D106" s="9"/>
      <c r="E106" s="9"/>
    </row>
    <row r="107" spans="1:5" ht="15.75" hidden="1" customHeight="1" outlineLevel="2">
      <c r="B107" s="7" t="s">
        <v>31</v>
      </c>
      <c r="C107" s="8" t="s">
        <v>18</v>
      </c>
      <c r="D107" s="9"/>
      <c r="E107" s="9"/>
    </row>
    <row r="108" spans="1:5" ht="15.75" hidden="1" customHeight="1" outlineLevel="2">
      <c r="B108" s="7" t="s">
        <v>31</v>
      </c>
      <c r="C108" s="8" t="s">
        <v>19</v>
      </c>
      <c r="D108" s="9"/>
      <c r="E108" s="9"/>
    </row>
    <row r="109" spans="1:5" ht="15.75" customHeight="1" outlineLevel="1" collapsed="1">
      <c r="A109" s="2">
        <v>1</v>
      </c>
      <c r="B109" s="11" t="s">
        <v>32</v>
      </c>
      <c r="C109" s="8">
        <f t="shared" ref="C109:D109" si="12">SUBTOTAL(9,C95:C108)</f>
        <v>0</v>
      </c>
      <c r="D109" s="9">
        <f t="shared" si="12"/>
        <v>1072</v>
      </c>
      <c r="E109" s="9">
        <f t="shared" ref="E109" si="13">SUBTOTAL(9,E95:E108)</f>
        <v>1072</v>
      </c>
    </row>
    <row r="110" spans="1:5" ht="15.75" hidden="1" customHeight="1" outlineLevel="2">
      <c r="B110" s="7" t="s">
        <v>33</v>
      </c>
      <c r="C110" s="8" t="s">
        <v>6</v>
      </c>
      <c r="D110" s="9"/>
      <c r="E110" s="9"/>
    </row>
    <row r="111" spans="1:5" ht="15.75" hidden="1" customHeight="1" outlineLevel="2">
      <c r="B111" s="7" t="s">
        <v>33</v>
      </c>
      <c r="C111" s="8" t="s">
        <v>7</v>
      </c>
      <c r="D111" s="9"/>
      <c r="E111" s="9"/>
    </row>
    <row r="112" spans="1:5" ht="15.75" hidden="1" customHeight="1" outlineLevel="2">
      <c r="B112" s="7" t="s">
        <v>33</v>
      </c>
      <c r="C112" s="8" t="s">
        <v>8</v>
      </c>
      <c r="D112" s="9"/>
      <c r="E112" s="9"/>
    </row>
    <row r="113" spans="1:5" ht="15.75" hidden="1" customHeight="1" outlineLevel="2">
      <c r="B113" s="7" t="s">
        <v>33</v>
      </c>
      <c r="C113" s="8" t="s">
        <v>9</v>
      </c>
      <c r="D113" s="9"/>
      <c r="E113" s="9"/>
    </row>
    <row r="114" spans="1:5" ht="15.75" hidden="1" customHeight="1" outlineLevel="2">
      <c r="B114" s="7" t="s">
        <v>33</v>
      </c>
      <c r="C114" s="8" t="s">
        <v>10</v>
      </c>
      <c r="D114" s="9"/>
      <c r="E114" s="9"/>
    </row>
    <row r="115" spans="1:5" ht="15.75" hidden="1" customHeight="1" outlineLevel="2">
      <c r="B115" s="7" t="s">
        <v>33</v>
      </c>
      <c r="C115" s="8" t="s">
        <v>11</v>
      </c>
      <c r="D115" s="9"/>
      <c r="E115" s="9"/>
    </row>
    <row r="116" spans="1:5" ht="15.75" hidden="1" customHeight="1" outlineLevel="2">
      <c r="B116" s="7" t="s">
        <v>33</v>
      </c>
      <c r="C116" s="8" t="s">
        <v>12</v>
      </c>
      <c r="D116" s="9"/>
      <c r="E116" s="9"/>
    </row>
    <row r="117" spans="1:5" ht="15.75" hidden="1" customHeight="1" outlineLevel="2">
      <c r="B117" s="7" t="s">
        <v>33</v>
      </c>
      <c r="C117" s="8" t="s">
        <v>13</v>
      </c>
      <c r="D117" s="9"/>
      <c r="E117" s="9"/>
    </row>
    <row r="118" spans="1:5" ht="15.75" hidden="1" customHeight="1" outlineLevel="2">
      <c r="B118" s="7" t="s">
        <v>33</v>
      </c>
      <c r="C118" s="8" t="s">
        <v>14</v>
      </c>
      <c r="D118" s="9">
        <v>171</v>
      </c>
      <c r="E118" s="9">
        <v>171</v>
      </c>
    </row>
    <row r="119" spans="1:5" ht="15.75" hidden="1" customHeight="1" outlineLevel="2">
      <c r="B119" s="7" t="s">
        <v>33</v>
      </c>
      <c r="C119" s="8" t="s">
        <v>15</v>
      </c>
      <c r="D119" s="9"/>
      <c r="E119" s="9"/>
    </row>
    <row r="120" spans="1:5" ht="15.75" hidden="1" customHeight="1" outlineLevel="2">
      <c r="B120" s="7" t="s">
        <v>33</v>
      </c>
      <c r="C120" s="8" t="s">
        <v>16</v>
      </c>
      <c r="D120" s="9">
        <v>8</v>
      </c>
      <c r="E120" s="9">
        <v>8</v>
      </c>
    </row>
    <row r="121" spans="1:5" ht="15.75" hidden="1" customHeight="1" outlineLevel="2">
      <c r="B121" s="7" t="s">
        <v>33</v>
      </c>
      <c r="C121" s="8" t="s">
        <v>17</v>
      </c>
      <c r="D121" s="9">
        <v>112</v>
      </c>
      <c r="E121" s="9">
        <v>112</v>
      </c>
    </row>
    <row r="122" spans="1:5" ht="15.75" hidden="1" customHeight="1" outlineLevel="2">
      <c r="B122" s="7" t="s">
        <v>33</v>
      </c>
      <c r="C122" s="8" t="s">
        <v>18</v>
      </c>
      <c r="D122" s="9"/>
      <c r="E122" s="9"/>
    </row>
    <row r="123" spans="1:5" ht="15.75" hidden="1" customHeight="1" outlineLevel="2">
      <c r="B123" s="7" t="s">
        <v>33</v>
      </c>
      <c r="C123" s="8" t="s">
        <v>19</v>
      </c>
      <c r="D123" s="9"/>
      <c r="E123" s="9"/>
    </row>
    <row r="124" spans="1:5" ht="15.75" customHeight="1" outlineLevel="1" collapsed="1">
      <c r="A124" s="2">
        <v>1</v>
      </c>
      <c r="B124" s="11" t="s">
        <v>34</v>
      </c>
      <c r="C124" s="8">
        <f t="shared" ref="C124:D124" si="14">SUBTOTAL(9,C110:C123)</f>
        <v>0</v>
      </c>
      <c r="D124" s="9">
        <f t="shared" si="14"/>
        <v>291</v>
      </c>
      <c r="E124" s="9">
        <f t="shared" ref="E124" si="15">SUBTOTAL(9,E110:E123)</f>
        <v>291</v>
      </c>
    </row>
    <row r="125" spans="1:5" ht="15.75" hidden="1" customHeight="1" outlineLevel="2">
      <c r="B125" s="7" t="s">
        <v>35</v>
      </c>
      <c r="C125" s="8" t="s">
        <v>6</v>
      </c>
      <c r="D125" s="9">
        <v>487</v>
      </c>
      <c r="E125" s="9">
        <v>487</v>
      </c>
    </row>
    <row r="126" spans="1:5" ht="15.75" hidden="1" customHeight="1" outlineLevel="2">
      <c r="B126" s="7" t="s">
        <v>35</v>
      </c>
      <c r="C126" s="8" t="s">
        <v>7</v>
      </c>
      <c r="D126" s="9">
        <v>40</v>
      </c>
      <c r="E126" s="9">
        <v>40</v>
      </c>
    </row>
    <row r="127" spans="1:5" ht="15.75" hidden="1" customHeight="1" outlineLevel="2">
      <c r="B127" s="7" t="s">
        <v>35</v>
      </c>
      <c r="C127" s="8" t="s">
        <v>8</v>
      </c>
      <c r="D127" s="9">
        <v>65</v>
      </c>
      <c r="E127" s="9">
        <v>65</v>
      </c>
    </row>
    <row r="128" spans="1:5" ht="15.75" hidden="1" customHeight="1" outlineLevel="2">
      <c r="B128" s="7" t="s">
        <v>35</v>
      </c>
      <c r="C128" s="8" t="s">
        <v>9</v>
      </c>
      <c r="D128" s="9"/>
      <c r="E128" s="9"/>
    </row>
    <row r="129" spans="1:5" ht="15.75" hidden="1" customHeight="1" outlineLevel="2">
      <c r="B129" s="7" t="s">
        <v>35</v>
      </c>
      <c r="C129" s="8" t="s">
        <v>10</v>
      </c>
      <c r="D129" s="9">
        <v>24</v>
      </c>
      <c r="E129" s="9">
        <v>24</v>
      </c>
    </row>
    <row r="130" spans="1:5" ht="15.75" hidden="1" customHeight="1" outlineLevel="2">
      <c r="B130" s="7" t="s">
        <v>35</v>
      </c>
      <c r="C130" s="8" t="s">
        <v>11</v>
      </c>
      <c r="D130" s="9">
        <v>37</v>
      </c>
      <c r="E130" s="9">
        <v>37</v>
      </c>
    </row>
    <row r="131" spans="1:5" ht="15.75" hidden="1" customHeight="1" outlineLevel="2">
      <c r="B131" s="7" t="s">
        <v>35</v>
      </c>
      <c r="C131" s="8" t="s">
        <v>12</v>
      </c>
      <c r="D131" s="9">
        <v>413</v>
      </c>
      <c r="E131" s="9">
        <v>413</v>
      </c>
    </row>
    <row r="132" spans="1:5" ht="15.75" hidden="1" customHeight="1" outlineLevel="2">
      <c r="B132" s="7" t="s">
        <v>35</v>
      </c>
      <c r="C132" s="8" t="s">
        <v>13</v>
      </c>
      <c r="D132" s="9"/>
      <c r="E132" s="9"/>
    </row>
    <row r="133" spans="1:5" ht="15.75" hidden="1" customHeight="1" outlineLevel="2">
      <c r="B133" s="7" t="s">
        <v>35</v>
      </c>
      <c r="C133" s="8" t="s">
        <v>14</v>
      </c>
      <c r="D133" s="9">
        <v>224</v>
      </c>
      <c r="E133" s="9">
        <v>224</v>
      </c>
    </row>
    <row r="134" spans="1:5" ht="15.75" hidden="1" customHeight="1" outlineLevel="2">
      <c r="B134" s="7" t="s">
        <v>35</v>
      </c>
      <c r="C134" s="8" t="s">
        <v>15</v>
      </c>
      <c r="D134" s="9"/>
      <c r="E134" s="9"/>
    </row>
    <row r="135" spans="1:5" ht="15.75" hidden="1" customHeight="1" outlineLevel="2">
      <c r="B135" s="7" t="s">
        <v>35</v>
      </c>
      <c r="C135" s="8" t="s">
        <v>16</v>
      </c>
      <c r="D135" s="9"/>
      <c r="E135" s="9"/>
    </row>
    <row r="136" spans="1:5" ht="15.75" hidden="1" customHeight="1" outlineLevel="2">
      <c r="B136" s="7" t="s">
        <v>35</v>
      </c>
      <c r="C136" s="8" t="s">
        <v>17</v>
      </c>
      <c r="D136" s="9">
        <v>60</v>
      </c>
      <c r="E136" s="9">
        <v>60</v>
      </c>
    </row>
    <row r="137" spans="1:5" ht="15.75" hidden="1" customHeight="1" outlineLevel="2">
      <c r="B137" s="7" t="s">
        <v>35</v>
      </c>
      <c r="C137" s="8" t="s">
        <v>18</v>
      </c>
      <c r="D137" s="9"/>
      <c r="E137" s="9"/>
    </row>
    <row r="138" spans="1:5" ht="15.75" hidden="1" customHeight="1" outlineLevel="2">
      <c r="B138" s="7" t="s">
        <v>35</v>
      </c>
      <c r="C138" s="8" t="s">
        <v>19</v>
      </c>
      <c r="D138" s="9"/>
      <c r="E138" s="9"/>
    </row>
    <row r="139" spans="1:5" ht="15.75" customHeight="1" outlineLevel="1" collapsed="1">
      <c r="A139" s="2">
        <v>1</v>
      </c>
      <c r="B139" s="11" t="s">
        <v>36</v>
      </c>
      <c r="C139" s="12">
        <f t="shared" ref="C139:D139" si="16">SUBTOTAL(9,C125:C138)</f>
        <v>0</v>
      </c>
      <c r="D139" s="9">
        <f t="shared" si="16"/>
        <v>1350</v>
      </c>
      <c r="E139" s="9">
        <f t="shared" ref="E139" si="17">SUBTOTAL(9,E125:E138)</f>
        <v>1350</v>
      </c>
    </row>
    <row r="140" spans="1:5" ht="15.75" hidden="1" customHeight="1" outlineLevel="2">
      <c r="B140" s="7" t="s">
        <v>37</v>
      </c>
      <c r="C140" s="8" t="s">
        <v>6</v>
      </c>
      <c r="D140" s="9"/>
      <c r="E140" s="9"/>
    </row>
    <row r="141" spans="1:5" ht="15.75" hidden="1" customHeight="1" outlineLevel="2">
      <c r="B141" s="7" t="s">
        <v>37</v>
      </c>
      <c r="C141" s="8" t="s">
        <v>7</v>
      </c>
      <c r="D141" s="9"/>
      <c r="E141" s="9"/>
    </row>
    <row r="142" spans="1:5" ht="15.75" hidden="1" customHeight="1" outlineLevel="2">
      <c r="B142" s="7" t="s">
        <v>37</v>
      </c>
      <c r="C142" s="8" t="s">
        <v>8</v>
      </c>
      <c r="D142" s="9"/>
      <c r="E142" s="9"/>
    </row>
    <row r="143" spans="1:5" ht="15.75" hidden="1" customHeight="1" outlineLevel="2">
      <c r="B143" s="7" t="s">
        <v>37</v>
      </c>
      <c r="C143" s="8" t="s">
        <v>9</v>
      </c>
      <c r="D143" s="9"/>
      <c r="E143" s="9"/>
    </row>
    <row r="144" spans="1:5" ht="15.75" hidden="1" customHeight="1" outlineLevel="2">
      <c r="B144" s="7" t="s">
        <v>37</v>
      </c>
      <c r="C144" s="8" t="s">
        <v>10</v>
      </c>
      <c r="D144" s="9"/>
      <c r="E144" s="9"/>
    </row>
    <row r="145" spans="1:5" ht="15.75" hidden="1" customHeight="1" outlineLevel="2">
      <c r="B145" s="7" t="s">
        <v>37</v>
      </c>
      <c r="C145" s="8" t="s">
        <v>11</v>
      </c>
      <c r="D145" s="9"/>
      <c r="E145" s="9"/>
    </row>
    <row r="146" spans="1:5" ht="15.75" hidden="1" customHeight="1" outlineLevel="2">
      <c r="B146" s="7" t="s">
        <v>37</v>
      </c>
      <c r="C146" s="8" t="s">
        <v>12</v>
      </c>
      <c r="D146" s="9"/>
      <c r="E146" s="9"/>
    </row>
    <row r="147" spans="1:5" ht="15.75" hidden="1" customHeight="1" outlineLevel="2">
      <c r="B147" s="7" t="s">
        <v>37</v>
      </c>
      <c r="C147" s="8" t="s">
        <v>13</v>
      </c>
      <c r="D147" s="9"/>
      <c r="E147" s="9"/>
    </row>
    <row r="148" spans="1:5" ht="15.75" hidden="1" customHeight="1" outlineLevel="2">
      <c r="B148" s="7" t="s">
        <v>37</v>
      </c>
      <c r="C148" s="8" t="s">
        <v>14</v>
      </c>
      <c r="D148" s="9">
        <v>45</v>
      </c>
      <c r="E148" s="9">
        <v>45</v>
      </c>
    </row>
    <row r="149" spans="1:5" ht="15.75" hidden="1" customHeight="1" outlineLevel="2">
      <c r="B149" s="7" t="s">
        <v>37</v>
      </c>
      <c r="C149" s="8" t="s">
        <v>15</v>
      </c>
      <c r="D149" s="9"/>
      <c r="E149" s="9"/>
    </row>
    <row r="150" spans="1:5" ht="15.75" hidden="1" customHeight="1" outlineLevel="2">
      <c r="B150" s="7" t="s">
        <v>37</v>
      </c>
      <c r="C150" s="8" t="s">
        <v>16</v>
      </c>
      <c r="D150" s="9"/>
      <c r="E150" s="9"/>
    </row>
    <row r="151" spans="1:5" ht="15.75" hidden="1" customHeight="1" outlineLevel="2">
      <c r="B151" s="7" t="s">
        <v>37</v>
      </c>
      <c r="C151" s="8" t="s">
        <v>17</v>
      </c>
      <c r="D151" s="9"/>
      <c r="E151" s="9"/>
    </row>
    <row r="152" spans="1:5" ht="15.75" hidden="1" customHeight="1" outlineLevel="2">
      <c r="B152" s="7" t="s">
        <v>37</v>
      </c>
      <c r="C152" s="8" t="s">
        <v>18</v>
      </c>
      <c r="D152" s="9"/>
      <c r="E152" s="9"/>
    </row>
    <row r="153" spans="1:5" ht="15.75" hidden="1" customHeight="1" outlineLevel="2">
      <c r="B153" s="7" t="s">
        <v>37</v>
      </c>
      <c r="C153" s="8" t="s">
        <v>19</v>
      </c>
      <c r="D153" s="9"/>
      <c r="E153" s="9"/>
    </row>
    <row r="154" spans="1:5" ht="15.75" customHeight="1" outlineLevel="1" collapsed="1">
      <c r="A154" s="2">
        <v>1</v>
      </c>
      <c r="B154" s="11" t="s">
        <v>38</v>
      </c>
      <c r="C154" s="8">
        <f t="shared" ref="C154:D154" si="18">SUBTOTAL(9,C140:C153)</f>
        <v>0</v>
      </c>
      <c r="D154" s="9">
        <f t="shared" si="18"/>
        <v>45</v>
      </c>
      <c r="E154" s="9">
        <f t="shared" ref="E154" si="19">SUBTOTAL(9,E140:E153)</f>
        <v>45</v>
      </c>
    </row>
    <row r="155" spans="1:5" ht="15.75" hidden="1" customHeight="1" outlineLevel="2">
      <c r="B155" s="7" t="s">
        <v>39</v>
      </c>
      <c r="C155" s="8" t="s">
        <v>6</v>
      </c>
      <c r="D155" s="9">
        <v>96</v>
      </c>
      <c r="E155" s="9">
        <v>96</v>
      </c>
    </row>
    <row r="156" spans="1:5" ht="15.75" hidden="1" customHeight="1" outlineLevel="2">
      <c r="B156" s="7" t="s">
        <v>39</v>
      </c>
      <c r="C156" s="8" t="s">
        <v>7</v>
      </c>
      <c r="D156" s="9"/>
      <c r="E156" s="9"/>
    </row>
    <row r="157" spans="1:5" ht="15.75" hidden="1" customHeight="1" outlineLevel="2">
      <c r="B157" s="7" t="s">
        <v>39</v>
      </c>
      <c r="C157" s="8" t="s">
        <v>8</v>
      </c>
      <c r="D157" s="9"/>
      <c r="E157" s="9"/>
    </row>
    <row r="158" spans="1:5" ht="15.75" hidden="1" customHeight="1" outlineLevel="2">
      <c r="B158" s="7" t="s">
        <v>39</v>
      </c>
      <c r="C158" s="8" t="s">
        <v>9</v>
      </c>
      <c r="D158" s="9"/>
      <c r="E158" s="9"/>
    </row>
    <row r="159" spans="1:5" ht="15.75" hidden="1" customHeight="1" outlineLevel="2">
      <c r="B159" s="7" t="s">
        <v>39</v>
      </c>
      <c r="C159" s="8" t="s">
        <v>10</v>
      </c>
      <c r="D159" s="9"/>
      <c r="E159" s="9"/>
    </row>
    <row r="160" spans="1:5" ht="15.75" hidden="1" customHeight="1" outlineLevel="2">
      <c r="B160" s="7" t="s">
        <v>39</v>
      </c>
      <c r="C160" s="8" t="s">
        <v>11</v>
      </c>
      <c r="D160" s="9"/>
      <c r="E160" s="9"/>
    </row>
    <row r="161" spans="1:5" ht="15.75" hidden="1" customHeight="1" outlineLevel="2">
      <c r="B161" s="7" t="s">
        <v>39</v>
      </c>
      <c r="C161" s="8" t="s">
        <v>12</v>
      </c>
      <c r="D161" s="9"/>
      <c r="E161" s="9"/>
    </row>
    <row r="162" spans="1:5" ht="15.75" hidden="1" customHeight="1" outlineLevel="2">
      <c r="B162" s="7" t="s">
        <v>39</v>
      </c>
      <c r="C162" s="8" t="s">
        <v>13</v>
      </c>
      <c r="D162" s="9"/>
      <c r="E162" s="9"/>
    </row>
    <row r="163" spans="1:5" ht="15.75" hidden="1" customHeight="1" outlineLevel="2">
      <c r="B163" s="7" t="s">
        <v>39</v>
      </c>
      <c r="C163" s="8" t="s">
        <v>14</v>
      </c>
      <c r="D163" s="9"/>
      <c r="E163" s="9"/>
    </row>
    <row r="164" spans="1:5" ht="15.75" hidden="1" customHeight="1" outlineLevel="2">
      <c r="B164" s="7" t="s">
        <v>39</v>
      </c>
      <c r="C164" s="8" t="s">
        <v>15</v>
      </c>
      <c r="D164" s="9"/>
      <c r="E164" s="9"/>
    </row>
    <row r="165" spans="1:5" ht="15.75" hidden="1" customHeight="1" outlineLevel="2">
      <c r="B165" s="7" t="s">
        <v>39</v>
      </c>
      <c r="C165" s="8" t="s">
        <v>16</v>
      </c>
      <c r="D165" s="9"/>
      <c r="E165" s="9"/>
    </row>
    <row r="166" spans="1:5" ht="15.75" hidden="1" customHeight="1" outlineLevel="2">
      <c r="B166" s="7" t="s">
        <v>39</v>
      </c>
      <c r="C166" s="8" t="s">
        <v>17</v>
      </c>
      <c r="D166" s="9"/>
      <c r="E166" s="9"/>
    </row>
    <row r="167" spans="1:5" ht="15.75" hidden="1" customHeight="1" outlineLevel="2">
      <c r="B167" s="7" t="s">
        <v>39</v>
      </c>
      <c r="C167" s="8" t="s">
        <v>18</v>
      </c>
      <c r="D167" s="9"/>
      <c r="E167" s="9"/>
    </row>
    <row r="168" spans="1:5" ht="15.75" hidden="1" customHeight="1" outlineLevel="2">
      <c r="B168" s="7" t="s">
        <v>39</v>
      </c>
      <c r="C168" s="8" t="s">
        <v>19</v>
      </c>
      <c r="D168" s="9"/>
      <c r="E168" s="9"/>
    </row>
    <row r="169" spans="1:5" ht="15.75" customHeight="1" outlineLevel="1" collapsed="1">
      <c r="A169" s="2">
        <v>1</v>
      </c>
      <c r="B169" s="11" t="s">
        <v>40</v>
      </c>
      <c r="C169" s="8">
        <f t="shared" ref="C169:D169" si="20">SUBTOTAL(9,C155:C168)</f>
        <v>0</v>
      </c>
      <c r="D169" s="9">
        <f t="shared" si="20"/>
        <v>96</v>
      </c>
      <c r="E169" s="9">
        <f t="shared" ref="E169" si="21">SUBTOTAL(9,E155:E168)</f>
        <v>96</v>
      </c>
    </row>
    <row r="170" spans="1:5" ht="15.75" hidden="1" customHeight="1" outlineLevel="2">
      <c r="B170" s="7" t="s">
        <v>41</v>
      </c>
      <c r="C170" s="8" t="s">
        <v>6</v>
      </c>
      <c r="D170" s="9">
        <v>400</v>
      </c>
      <c r="E170" s="9">
        <v>400</v>
      </c>
    </row>
    <row r="171" spans="1:5" ht="15.75" hidden="1" customHeight="1" outlineLevel="2">
      <c r="B171" s="7" t="s">
        <v>41</v>
      </c>
      <c r="C171" s="8" t="s">
        <v>7</v>
      </c>
      <c r="D171" s="9"/>
      <c r="E171" s="9"/>
    </row>
    <row r="172" spans="1:5" ht="15.75" hidden="1" customHeight="1" outlineLevel="2">
      <c r="B172" s="7" t="s">
        <v>41</v>
      </c>
      <c r="C172" s="8" t="s">
        <v>8</v>
      </c>
      <c r="D172" s="9"/>
      <c r="E172" s="9"/>
    </row>
    <row r="173" spans="1:5" ht="15.75" hidden="1" customHeight="1" outlineLevel="2">
      <c r="B173" s="7" t="s">
        <v>41</v>
      </c>
      <c r="C173" s="8" t="s">
        <v>9</v>
      </c>
      <c r="D173" s="9"/>
      <c r="E173" s="9"/>
    </row>
    <row r="174" spans="1:5" ht="15.75" hidden="1" customHeight="1" outlineLevel="2">
      <c r="B174" s="7" t="s">
        <v>41</v>
      </c>
      <c r="C174" s="8" t="s">
        <v>10</v>
      </c>
      <c r="D174" s="9">
        <v>4</v>
      </c>
      <c r="E174" s="9">
        <v>4</v>
      </c>
    </row>
    <row r="175" spans="1:5" ht="15.75" hidden="1" customHeight="1" outlineLevel="2">
      <c r="B175" s="7" t="s">
        <v>41</v>
      </c>
      <c r="C175" s="8" t="s">
        <v>11</v>
      </c>
      <c r="D175" s="9">
        <v>80</v>
      </c>
      <c r="E175" s="9">
        <v>80</v>
      </c>
    </row>
    <row r="176" spans="1:5" ht="15.75" hidden="1" customHeight="1" outlineLevel="2">
      <c r="B176" s="7" t="s">
        <v>41</v>
      </c>
      <c r="C176" s="8" t="s">
        <v>12</v>
      </c>
      <c r="D176" s="9">
        <v>40</v>
      </c>
      <c r="E176" s="9">
        <v>40</v>
      </c>
    </row>
    <row r="177" spans="1:5" ht="15.75" hidden="1" customHeight="1" outlineLevel="2">
      <c r="B177" s="7" t="s">
        <v>41</v>
      </c>
      <c r="C177" s="8" t="s">
        <v>13</v>
      </c>
      <c r="D177" s="9"/>
      <c r="E177" s="9"/>
    </row>
    <row r="178" spans="1:5" ht="15.75" hidden="1" customHeight="1" outlineLevel="2">
      <c r="B178" s="7" t="s">
        <v>41</v>
      </c>
      <c r="C178" s="8" t="s">
        <v>14</v>
      </c>
      <c r="D178" s="9">
        <v>76</v>
      </c>
      <c r="E178" s="9">
        <v>76</v>
      </c>
    </row>
    <row r="179" spans="1:5" ht="15.75" hidden="1" customHeight="1" outlineLevel="2">
      <c r="B179" s="7" t="s">
        <v>41</v>
      </c>
      <c r="C179" s="8" t="s">
        <v>15</v>
      </c>
      <c r="D179" s="9"/>
      <c r="E179" s="9"/>
    </row>
    <row r="180" spans="1:5" ht="15.75" hidden="1" customHeight="1" outlineLevel="2">
      <c r="B180" s="7" t="s">
        <v>41</v>
      </c>
      <c r="C180" s="8" t="s">
        <v>16</v>
      </c>
      <c r="D180" s="9"/>
      <c r="E180" s="9"/>
    </row>
    <row r="181" spans="1:5" ht="15.75" hidden="1" customHeight="1" outlineLevel="2">
      <c r="B181" s="7" t="s">
        <v>41</v>
      </c>
      <c r="C181" s="8" t="s">
        <v>17</v>
      </c>
      <c r="D181" s="9"/>
      <c r="E181" s="9"/>
    </row>
    <row r="182" spans="1:5" ht="15.75" hidden="1" customHeight="1" outlineLevel="2">
      <c r="B182" s="7" t="s">
        <v>41</v>
      </c>
      <c r="C182" s="8" t="s">
        <v>18</v>
      </c>
      <c r="D182" s="9"/>
      <c r="E182" s="9"/>
    </row>
    <row r="183" spans="1:5" ht="15.75" hidden="1" customHeight="1" outlineLevel="2">
      <c r="B183" s="7" t="s">
        <v>41</v>
      </c>
      <c r="C183" s="8" t="s">
        <v>19</v>
      </c>
      <c r="D183" s="9"/>
      <c r="E183" s="9"/>
    </row>
    <row r="184" spans="1:5" ht="15.75" customHeight="1" outlineLevel="1" collapsed="1">
      <c r="A184" s="2">
        <v>1</v>
      </c>
      <c r="B184" s="11" t="s">
        <v>42</v>
      </c>
      <c r="C184" s="8">
        <f t="shared" ref="C184:D184" si="22">SUBTOTAL(9,C170:C183)</f>
        <v>0</v>
      </c>
      <c r="D184" s="9">
        <f t="shared" si="22"/>
        <v>600</v>
      </c>
      <c r="E184" s="9">
        <f t="shared" ref="E184" si="23">SUBTOTAL(9,E170:E183)</f>
        <v>600</v>
      </c>
    </row>
    <row r="185" spans="1:5" ht="15.75" hidden="1" customHeight="1" outlineLevel="2">
      <c r="B185" s="7" t="s">
        <v>43</v>
      </c>
      <c r="C185" s="8" t="s">
        <v>6</v>
      </c>
      <c r="D185" s="9">
        <v>560</v>
      </c>
      <c r="E185" s="9">
        <v>560</v>
      </c>
    </row>
    <row r="186" spans="1:5" ht="15.75" hidden="1" customHeight="1" outlineLevel="2">
      <c r="B186" s="7" t="s">
        <v>43</v>
      </c>
      <c r="C186" s="8" t="s">
        <v>7</v>
      </c>
      <c r="D186" s="9">
        <v>4</v>
      </c>
      <c r="E186" s="9">
        <v>4</v>
      </c>
    </row>
    <row r="187" spans="1:5" ht="15.75" hidden="1" customHeight="1" outlineLevel="2">
      <c r="B187" s="7" t="s">
        <v>43</v>
      </c>
      <c r="C187" s="8" t="s">
        <v>8</v>
      </c>
      <c r="D187" s="9">
        <v>134</v>
      </c>
      <c r="E187" s="9">
        <v>134</v>
      </c>
    </row>
    <row r="188" spans="1:5" ht="15.75" hidden="1" customHeight="1" outlineLevel="2">
      <c r="B188" s="7" t="s">
        <v>43</v>
      </c>
      <c r="C188" s="8" t="s">
        <v>9</v>
      </c>
      <c r="D188" s="9"/>
      <c r="E188" s="9"/>
    </row>
    <row r="189" spans="1:5" ht="15.75" hidden="1" customHeight="1" outlineLevel="2">
      <c r="B189" s="7" t="s">
        <v>43</v>
      </c>
      <c r="C189" s="8" t="s">
        <v>10</v>
      </c>
      <c r="D189" s="9"/>
      <c r="E189" s="9"/>
    </row>
    <row r="190" spans="1:5" ht="15.75" hidden="1" customHeight="1" outlineLevel="2">
      <c r="B190" s="7" t="s">
        <v>43</v>
      </c>
      <c r="C190" s="8" t="s">
        <v>11</v>
      </c>
      <c r="D190" s="9"/>
      <c r="E190" s="9"/>
    </row>
    <row r="191" spans="1:5" ht="15.75" hidden="1" customHeight="1" outlineLevel="2">
      <c r="B191" s="7" t="s">
        <v>43</v>
      </c>
      <c r="C191" s="8" t="s">
        <v>12</v>
      </c>
      <c r="D191" s="9">
        <v>174</v>
      </c>
      <c r="E191" s="9">
        <v>174</v>
      </c>
    </row>
    <row r="192" spans="1:5" ht="15.75" hidden="1" customHeight="1" outlineLevel="2">
      <c r="B192" s="7" t="s">
        <v>43</v>
      </c>
      <c r="C192" s="8" t="s">
        <v>13</v>
      </c>
      <c r="D192" s="9"/>
      <c r="E192" s="9"/>
    </row>
    <row r="193" spans="1:5" ht="15.75" hidden="1" customHeight="1" outlineLevel="2">
      <c r="B193" s="7" t="s">
        <v>43</v>
      </c>
      <c r="C193" s="8" t="s">
        <v>14</v>
      </c>
      <c r="D193" s="9">
        <v>131</v>
      </c>
      <c r="E193" s="9">
        <v>131</v>
      </c>
    </row>
    <row r="194" spans="1:5" ht="15.75" hidden="1" customHeight="1" outlineLevel="2">
      <c r="B194" s="7" t="s">
        <v>43</v>
      </c>
      <c r="C194" s="8" t="s">
        <v>15</v>
      </c>
      <c r="D194" s="9"/>
      <c r="E194" s="9"/>
    </row>
    <row r="195" spans="1:5" ht="15.75" hidden="1" customHeight="1" outlineLevel="2">
      <c r="B195" s="7" t="s">
        <v>43</v>
      </c>
      <c r="C195" s="8" t="s">
        <v>16</v>
      </c>
      <c r="D195" s="9"/>
      <c r="E195" s="9"/>
    </row>
    <row r="196" spans="1:5" ht="15.75" hidden="1" customHeight="1" outlineLevel="2">
      <c r="B196" s="7" t="s">
        <v>43</v>
      </c>
      <c r="C196" s="8" t="s">
        <v>17</v>
      </c>
      <c r="D196" s="9"/>
      <c r="E196" s="9"/>
    </row>
    <row r="197" spans="1:5" ht="15.75" hidden="1" customHeight="1" outlineLevel="2">
      <c r="B197" s="7" t="s">
        <v>43</v>
      </c>
      <c r="C197" s="8" t="s">
        <v>18</v>
      </c>
      <c r="D197" s="9"/>
      <c r="E197" s="9"/>
    </row>
    <row r="198" spans="1:5" ht="15.75" hidden="1" customHeight="1" outlineLevel="2">
      <c r="B198" s="7" t="s">
        <v>43</v>
      </c>
      <c r="C198" s="8" t="s">
        <v>19</v>
      </c>
      <c r="D198" s="9"/>
      <c r="E198" s="9"/>
    </row>
    <row r="199" spans="1:5" ht="15.75" customHeight="1" outlineLevel="1" collapsed="1">
      <c r="A199" s="2">
        <v>1</v>
      </c>
      <c r="B199" s="11" t="s">
        <v>44</v>
      </c>
      <c r="C199" s="8">
        <f t="shared" ref="C199:D199" si="24">SUBTOTAL(9,C185:C198)</f>
        <v>0</v>
      </c>
      <c r="D199" s="9">
        <f t="shared" si="24"/>
        <v>1003</v>
      </c>
      <c r="E199" s="9">
        <f t="shared" ref="E199" si="25">SUBTOTAL(9,E185:E198)</f>
        <v>1003</v>
      </c>
    </row>
    <row r="200" spans="1:5" ht="15.75" hidden="1" customHeight="1" outlineLevel="2">
      <c r="B200" s="7" t="s">
        <v>45</v>
      </c>
      <c r="C200" s="8" t="s">
        <v>6</v>
      </c>
      <c r="D200" s="9">
        <v>2144</v>
      </c>
      <c r="E200" s="9">
        <v>2144</v>
      </c>
    </row>
    <row r="201" spans="1:5" ht="15.75" hidden="1" customHeight="1" outlineLevel="2">
      <c r="B201" s="7" t="s">
        <v>45</v>
      </c>
      <c r="C201" s="8" t="s">
        <v>7</v>
      </c>
      <c r="D201" s="9">
        <v>12</v>
      </c>
      <c r="E201" s="9">
        <v>12</v>
      </c>
    </row>
    <row r="202" spans="1:5" ht="15.75" hidden="1" customHeight="1" outlineLevel="2">
      <c r="B202" s="7" t="s">
        <v>45</v>
      </c>
      <c r="C202" s="8" t="s">
        <v>8</v>
      </c>
      <c r="D202" s="9">
        <v>800</v>
      </c>
      <c r="E202" s="9">
        <v>800</v>
      </c>
    </row>
    <row r="203" spans="1:5" ht="15.75" hidden="1" customHeight="1" outlineLevel="2">
      <c r="B203" s="7" t="s">
        <v>45</v>
      </c>
      <c r="C203" s="8" t="s">
        <v>9</v>
      </c>
      <c r="D203" s="9">
        <v>12</v>
      </c>
      <c r="E203" s="9">
        <v>12</v>
      </c>
    </row>
    <row r="204" spans="1:5" ht="15.75" hidden="1" customHeight="1" outlineLevel="2">
      <c r="B204" s="7" t="s">
        <v>45</v>
      </c>
      <c r="C204" s="8" t="s">
        <v>10</v>
      </c>
      <c r="D204" s="9">
        <v>16</v>
      </c>
      <c r="E204" s="9">
        <v>16</v>
      </c>
    </row>
    <row r="205" spans="1:5" ht="15.75" hidden="1" customHeight="1" outlineLevel="2">
      <c r="B205" s="7" t="s">
        <v>45</v>
      </c>
      <c r="C205" s="8" t="s">
        <v>11</v>
      </c>
      <c r="D205" s="9">
        <v>4</v>
      </c>
      <c r="E205" s="9">
        <v>4</v>
      </c>
    </row>
    <row r="206" spans="1:5" ht="15.75" hidden="1" customHeight="1" outlineLevel="2">
      <c r="B206" s="7" t="s">
        <v>45</v>
      </c>
      <c r="C206" s="8" t="s">
        <v>12</v>
      </c>
      <c r="D206" s="9">
        <v>880</v>
      </c>
      <c r="E206" s="9">
        <v>880</v>
      </c>
    </row>
    <row r="207" spans="1:5" ht="15.75" hidden="1" customHeight="1" outlineLevel="2">
      <c r="B207" s="7" t="s">
        <v>45</v>
      </c>
      <c r="C207" s="8" t="s">
        <v>13</v>
      </c>
      <c r="D207" s="9">
        <v>36</v>
      </c>
      <c r="E207" s="9">
        <v>36</v>
      </c>
    </row>
    <row r="208" spans="1:5" ht="15.75" hidden="1" customHeight="1" outlineLevel="2">
      <c r="B208" s="7" t="s">
        <v>45</v>
      </c>
      <c r="C208" s="8" t="s">
        <v>14</v>
      </c>
      <c r="D208" s="9">
        <v>1720</v>
      </c>
      <c r="E208" s="9">
        <v>1720</v>
      </c>
    </row>
    <row r="209" spans="1:5" ht="15.75" hidden="1" customHeight="1" outlineLevel="2">
      <c r="B209" s="7" t="s">
        <v>45</v>
      </c>
      <c r="C209" s="8" t="s">
        <v>15</v>
      </c>
      <c r="D209" s="9">
        <v>32</v>
      </c>
      <c r="E209" s="9">
        <v>32</v>
      </c>
    </row>
    <row r="210" spans="1:5" ht="15.75" hidden="1" customHeight="1" outlineLevel="2">
      <c r="B210" s="7" t="s">
        <v>45</v>
      </c>
      <c r="C210" s="8" t="s">
        <v>16</v>
      </c>
      <c r="D210" s="9">
        <v>8</v>
      </c>
      <c r="E210" s="9">
        <v>8</v>
      </c>
    </row>
    <row r="211" spans="1:5" ht="15.75" hidden="1" customHeight="1" outlineLevel="2">
      <c r="B211" s="7" t="s">
        <v>45</v>
      </c>
      <c r="C211" s="8" t="s">
        <v>17</v>
      </c>
      <c r="D211" s="9">
        <v>305</v>
      </c>
      <c r="E211" s="9">
        <v>305</v>
      </c>
    </row>
    <row r="212" spans="1:5" ht="15.75" hidden="1" customHeight="1" outlineLevel="2">
      <c r="B212" s="7" t="s">
        <v>45</v>
      </c>
      <c r="C212" s="8" t="s">
        <v>18</v>
      </c>
      <c r="D212" s="9">
        <v>0</v>
      </c>
      <c r="E212" s="9">
        <v>0</v>
      </c>
    </row>
    <row r="213" spans="1:5" ht="15.75" hidden="1" customHeight="1" outlineLevel="2">
      <c r="B213" s="7" t="s">
        <v>45</v>
      </c>
      <c r="C213" s="8" t="s">
        <v>19</v>
      </c>
      <c r="D213" s="9">
        <v>0</v>
      </c>
      <c r="E213" s="9">
        <v>0</v>
      </c>
    </row>
    <row r="214" spans="1:5" ht="15.75" customHeight="1" outlineLevel="1" collapsed="1">
      <c r="A214" s="2">
        <v>1</v>
      </c>
      <c r="B214" s="11" t="s">
        <v>46</v>
      </c>
      <c r="C214" s="8">
        <f t="shared" ref="C214:D214" si="26">SUBTOTAL(9,C200:C213)</f>
        <v>0</v>
      </c>
      <c r="D214" s="9">
        <f t="shared" si="26"/>
        <v>5969</v>
      </c>
      <c r="E214" s="9">
        <f t="shared" ref="E214" si="27">SUBTOTAL(9,E200:E213)</f>
        <v>5969</v>
      </c>
    </row>
    <row r="215" spans="1:5" ht="15.75" hidden="1" customHeight="1" outlineLevel="2">
      <c r="B215" s="7" t="s">
        <v>47</v>
      </c>
      <c r="C215" s="8" t="s">
        <v>6</v>
      </c>
      <c r="D215" s="9">
        <v>1000</v>
      </c>
      <c r="E215" s="9">
        <v>1000</v>
      </c>
    </row>
    <row r="216" spans="1:5" ht="15.75" hidden="1" customHeight="1" outlineLevel="2">
      <c r="B216" s="7" t="s">
        <v>47</v>
      </c>
      <c r="C216" s="8" t="s">
        <v>7</v>
      </c>
      <c r="D216" s="9"/>
      <c r="E216" s="9"/>
    </row>
    <row r="217" spans="1:5" ht="15.75" hidden="1" customHeight="1" outlineLevel="2">
      <c r="B217" s="7" t="s">
        <v>47</v>
      </c>
      <c r="C217" s="8" t="s">
        <v>8</v>
      </c>
      <c r="D217" s="9">
        <v>800</v>
      </c>
      <c r="E217" s="9">
        <v>800</v>
      </c>
    </row>
    <row r="218" spans="1:5" ht="15.75" hidden="1" customHeight="1" outlineLevel="2">
      <c r="B218" s="7" t="s">
        <v>47</v>
      </c>
      <c r="C218" s="8" t="s">
        <v>9</v>
      </c>
      <c r="D218" s="9">
        <v>60</v>
      </c>
      <c r="E218" s="9">
        <v>60</v>
      </c>
    </row>
    <row r="219" spans="1:5" ht="15.75" hidden="1" customHeight="1" outlineLevel="2">
      <c r="B219" s="7" t="s">
        <v>47</v>
      </c>
      <c r="C219" s="8" t="s">
        <v>10</v>
      </c>
      <c r="D219" s="9"/>
      <c r="E219" s="9"/>
    </row>
    <row r="220" spans="1:5" ht="15.75" hidden="1" customHeight="1" outlineLevel="2">
      <c r="B220" s="7" t="s">
        <v>47</v>
      </c>
      <c r="C220" s="8" t="s">
        <v>11</v>
      </c>
      <c r="D220" s="9">
        <v>50</v>
      </c>
      <c r="E220" s="9">
        <v>50</v>
      </c>
    </row>
    <row r="221" spans="1:5" ht="15.75" hidden="1" customHeight="1" outlineLevel="2">
      <c r="B221" s="7" t="s">
        <v>47</v>
      </c>
      <c r="C221" s="8" t="s">
        <v>12</v>
      </c>
      <c r="D221" s="9">
        <v>900</v>
      </c>
      <c r="E221" s="9">
        <v>900</v>
      </c>
    </row>
    <row r="222" spans="1:5" ht="15.75" hidden="1" customHeight="1" outlineLevel="2">
      <c r="B222" s="7" t="s">
        <v>47</v>
      </c>
      <c r="C222" s="8" t="s">
        <v>13</v>
      </c>
      <c r="D222" s="9">
        <v>12</v>
      </c>
      <c r="E222" s="9">
        <v>12</v>
      </c>
    </row>
    <row r="223" spans="1:5" ht="15.75" hidden="1" customHeight="1" outlineLevel="2">
      <c r="B223" s="7" t="s">
        <v>47</v>
      </c>
      <c r="C223" s="8" t="s">
        <v>14</v>
      </c>
      <c r="D223" s="9">
        <v>1000</v>
      </c>
      <c r="E223" s="9">
        <v>1000</v>
      </c>
    </row>
    <row r="224" spans="1:5" ht="15.75" hidden="1" customHeight="1" outlineLevel="2">
      <c r="B224" s="7" t="s">
        <v>47</v>
      </c>
      <c r="C224" s="8" t="s">
        <v>15</v>
      </c>
      <c r="D224" s="9"/>
      <c r="E224" s="9"/>
    </row>
    <row r="225" spans="1:5" ht="15.75" hidden="1" customHeight="1" outlineLevel="2">
      <c r="B225" s="7" t="s">
        <v>47</v>
      </c>
      <c r="C225" s="8" t="s">
        <v>16</v>
      </c>
      <c r="D225" s="9"/>
      <c r="E225" s="9"/>
    </row>
    <row r="226" spans="1:5" ht="15.75" hidden="1" customHeight="1" outlineLevel="2">
      <c r="B226" s="7" t="s">
        <v>47</v>
      </c>
      <c r="C226" s="8" t="s">
        <v>17</v>
      </c>
      <c r="D226" s="9">
        <v>200</v>
      </c>
      <c r="E226" s="9">
        <v>200</v>
      </c>
    </row>
    <row r="227" spans="1:5" ht="15.75" hidden="1" customHeight="1" outlineLevel="2">
      <c r="B227" s="7" t="s">
        <v>47</v>
      </c>
      <c r="C227" s="8" t="s">
        <v>18</v>
      </c>
      <c r="D227" s="9"/>
      <c r="E227" s="9"/>
    </row>
    <row r="228" spans="1:5" ht="15.75" hidden="1" customHeight="1" outlineLevel="2">
      <c r="B228" s="7" t="s">
        <v>47</v>
      </c>
      <c r="C228" s="8" t="s">
        <v>19</v>
      </c>
      <c r="D228" s="9">
        <v>303</v>
      </c>
      <c r="E228" s="9">
        <v>303</v>
      </c>
    </row>
    <row r="229" spans="1:5" ht="15.75" customHeight="1" outlineLevel="1" collapsed="1">
      <c r="A229" s="2">
        <v>1</v>
      </c>
      <c r="B229" s="11" t="s">
        <v>48</v>
      </c>
      <c r="C229" s="8">
        <f t="shared" ref="C229:D229" si="28">SUBTOTAL(9,C215:C228)</f>
        <v>0</v>
      </c>
      <c r="D229" s="9">
        <f t="shared" si="28"/>
        <v>4325</v>
      </c>
      <c r="E229" s="9">
        <f t="shared" ref="E229" si="29">SUBTOTAL(9,E215:E228)</f>
        <v>4325</v>
      </c>
    </row>
    <row r="230" spans="1:5" ht="15.75" hidden="1" customHeight="1" outlineLevel="2">
      <c r="B230" s="7" t="s">
        <v>49</v>
      </c>
      <c r="C230" s="8" t="s">
        <v>6</v>
      </c>
      <c r="D230" s="9">
        <v>2948</v>
      </c>
      <c r="E230" s="9">
        <v>2948</v>
      </c>
    </row>
    <row r="231" spans="1:5" ht="15.75" hidden="1" customHeight="1" outlineLevel="2">
      <c r="B231" s="7" t="s">
        <v>49</v>
      </c>
      <c r="C231" s="8" t="s">
        <v>7</v>
      </c>
      <c r="D231" s="9">
        <v>53</v>
      </c>
      <c r="E231" s="9">
        <v>53</v>
      </c>
    </row>
    <row r="232" spans="1:5" ht="15.75" hidden="1" customHeight="1" outlineLevel="2">
      <c r="B232" s="7" t="s">
        <v>49</v>
      </c>
      <c r="C232" s="8" t="s">
        <v>8</v>
      </c>
      <c r="D232" s="9">
        <v>1381</v>
      </c>
      <c r="E232" s="9">
        <v>1381</v>
      </c>
    </row>
    <row r="233" spans="1:5" ht="15.75" hidden="1" customHeight="1" outlineLevel="2">
      <c r="B233" s="7" t="s">
        <v>49</v>
      </c>
      <c r="C233" s="8" t="s">
        <v>9</v>
      </c>
      <c r="D233" s="9"/>
      <c r="E233" s="9"/>
    </row>
    <row r="234" spans="1:5" ht="15.75" hidden="1" customHeight="1" outlineLevel="2">
      <c r="B234" s="7" t="s">
        <v>49</v>
      </c>
      <c r="C234" s="8" t="s">
        <v>10</v>
      </c>
      <c r="D234" s="9"/>
      <c r="E234" s="9"/>
    </row>
    <row r="235" spans="1:5" ht="15.75" hidden="1" customHeight="1" outlineLevel="2">
      <c r="B235" s="7" t="s">
        <v>49</v>
      </c>
      <c r="C235" s="8" t="s">
        <v>11</v>
      </c>
      <c r="D235" s="9"/>
      <c r="E235" s="9"/>
    </row>
    <row r="236" spans="1:5" ht="15.75" hidden="1" customHeight="1" outlineLevel="2">
      <c r="B236" s="7" t="s">
        <v>49</v>
      </c>
      <c r="C236" s="8" t="s">
        <v>12</v>
      </c>
      <c r="D236" s="9">
        <v>1381</v>
      </c>
      <c r="E236" s="9">
        <v>1381</v>
      </c>
    </row>
    <row r="237" spans="1:5" ht="15.75" hidden="1" customHeight="1" outlineLevel="2">
      <c r="B237" s="7" t="s">
        <v>49</v>
      </c>
      <c r="C237" s="8" t="s">
        <v>13</v>
      </c>
      <c r="D237" s="9">
        <v>53</v>
      </c>
      <c r="E237" s="9">
        <v>53</v>
      </c>
    </row>
    <row r="238" spans="1:5" ht="15.75" hidden="1" customHeight="1" outlineLevel="2">
      <c r="B238" s="7" t="s">
        <v>49</v>
      </c>
      <c r="C238" s="8" t="s">
        <v>14</v>
      </c>
      <c r="D238" s="9">
        <v>1079</v>
      </c>
      <c r="E238" s="9">
        <v>1079</v>
      </c>
    </row>
    <row r="239" spans="1:5" ht="15.75" hidden="1" customHeight="1" outlineLevel="2">
      <c r="B239" s="7" t="s">
        <v>49</v>
      </c>
      <c r="C239" s="8" t="s">
        <v>15</v>
      </c>
      <c r="D239" s="9">
        <v>1035</v>
      </c>
      <c r="E239" s="9">
        <v>1035</v>
      </c>
    </row>
    <row r="240" spans="1:5" ht="15.75" hidden="1" customHeight="1" outlineLevel="2">
      <c r="B240" s="7" t="s">
        <v>49</v>
      </c>
      <c r="C240" s="8" t="s">
        <v>16</v>
      </c>
      <c r="D240" s="9"/>
      <c r="E240" s="9"/>
    </row>
    <row r="241" spans="1:5" ht="15.75" hidden="1" customHeight="1" outlineLevel="2">
      <c r="B241" s="7" t="s">
        <v>49</v>
      </c>
      <c r="C241" s="8" t="s">
        <v>17</v>
      </c>
      <c r="D241" s="9"/>
      <c r="E241" s="9"/>
    </row>
    <row r="242" spans="1:5" ht="15.75" hidden="1" customHeight="1" outlineLevel="2">
      <c r="B242" s="7" t="s">
        <v>49</v>
      </c>
      <c r="C242" s="8" t="s">
        <v>18</v>
      </c>
      <c r="D242" s="9"/>
      <c r="E242" s="9"/>
    </row>
    <row r="243" spans="1:5" ht="15.75" hidden="1" customHeight="1" outlineLevel="2">
      <c r="B243" s="7" t="s">
        <v>49</v>
      </c>
      <c r="C243" s="8" t="s">
        <v>19</v>
      </c>
      <c r="D243" s="9"/>
      <c r="E243" s="9"/>
    </row>
    <row r="244" spans="1:5" ht="15.75" customHeight="1" outlineLevel="1" collapsed="1">
      <c r="A244" s="2">
        <v>1</v>
      </c>
      <c r="B244" s="11" t="s">
        <v>50</v>
      </c>
      <c r="C244" s="8">
        <f t="shared" ref="C244:D244" si="30">SUBTOTAL(9,C230:C243)</f>
        <v>0</v>
      </c>
      <c r="D244" s="9">
        <f t="shared" si="30"/>
        <v>7930</v>
      </c>
      <c r="E244" s="9">
        <f t="shared" ref="E244" si="31">SUBTOTAL(9,E230:E243)</f>
        <v>7930</v>
      </c>
    </row>
    <row r="245" spans="1:5" ht="15.75" hidden="1" customHeight="1" outlineLevel="2">
      <c r="B245" s="7" t="s">
        <v>51</v>
      </c>
      <c r="C245" s="8" t="s">
        <v>6</v>
      </c>
      <c r="D245" s="9">
        <v>3360</v>
      </c>
      <c r="E245" s="9">
        <v>3360</v>
      </c>
    </row>
    <row r="246" spans="1:5" ht="15.75" hidden="1" customHeight="1" outlineLevel="2">
      <c r="B246" s="7" t="s">
        <v>51</v>
      </c>
      <c r="C246" s="8" t="s">
        <v>7</v>
      </c>
      <c r="D246" s="9">
        <v>6</v>
      </c>
      <c r="E246" s="9">
        <v>6</v>
      </c>
    </row>
    <row r="247" spans="1:5" ht="15.75" hidden="1" customHeight="1" outlineLevel="2">
      <c r="B247" s="7" t="s">
        <v>51</v>
      </c>
      <c r="C247" s="8" t="s">
        <v>8</v>
      </c>
      <c r="D247" s="9">
        <v>2</v>
      </c>
      <c r="E247" s="9">
        <v>2</v>
      </c>
    </row>
    <row r="248" spans="1:5" ht="15.75" hidden="1" customHeight="1" outlineLevel="2">
      <c r="B248" s="7" t="s">
        <v>51</v>
      </c>
      <c r="C248" s="8" t="s">
        <v>9</v>
      </c>
      <c r="D248" s="9">
        <v>9</v>
      </c>
      <c r="E248" s="9">
        <v>9</v>
      </c>
    </row>
    <row r="249" spans="1:5" ht="15.75" hidden="1" customHeight="1" outlineLevel="2">
      <c r="B249" s="7" t="s">
        <v>51</v>
      </c>
      <c r="C249" s="8" t="s">
        <v>10</v>
      </c>
      <c r="D249" s="9">
        <v>30</v>
      </c>
      <c r="E249" s="9">
        <v>30</v>
      </c>
    </row>
    <row r="250" spans="1:5" ht="15.75" hidden="1" customHeight="1" outlineLevel="2">
      <c r="B250" s="7" t="s">
        <v>51</v>
      </c>
      <c r="C250" s="8" t="s">
        <v>11</v>
      </c>
      <c r="D250" s="9">
        <v>20</v>
      </c>
      <c r="E250" s="9">
        <v>20</v>
      </c>
    </row>
    <row r="251" spans="1:5" ht="15.75" hidden="1" customHeight="1" outlineLevel="2">
      <c r="B251" s="7" t="s">
        <v>51</v>
      </c>
      <c r="C251" s="8" t="s">
        <v>12</v>
      </c>
      <c r="D251" s="9">
        <v>510</v>
      </c>
      <c r="E251" s="9">
        <v>510</v>
      </c>
    </row>
    <row r="252" spans="1:5" ht="15.75" hidden="1" customHeight="1" outlineLevel="2">
      <c r="B252" s="7" t="s">
        <v>51</v>
      </c>
      <c r="C252" s="8" t="s">
        <v>13</v>
      </c>
      <c r="D252" s="9">
        <v>50</v>
      </c>
      <c r="E252" s="9">
        <v>50</v>
      </c>
    </row>
    <row r="253" spans="1:5" ht="15.75" hidden="1" customHeight="1" outlineLevel="2">
      <c r="B253" s="7" t="s">
        <v>51</v>
      </c>
      <c r="C253" s="8" t="s">
        <v>14</v>
      </c>
      <c r="D253" s="9">
        <v>1200</v>
      </c>
      <c r="E253" s="9">
        <v>1200</v>
      </c>
    </row>
    <row r="254" spans="1:5" ht="15.75" hidden="1" customHeight="1" outlineLevel="2">
      <c r="B254" s="7" t="s">
        <v>51</v>
      </c>
      <c r="C254" s="8" t="s">
        <v>15</v>
      </c>
      <c r="D254" s="9">
        <v>6</v>
      </c>
      <c r="E254" s="9">
        <v>6</v>
      </c>
    </row>
    <row r="255" spans="1:5" ht="15.75" hidden="1" customHeight="1" outlineLevel="2">
      <c r="B255" s="7" t="s">
        <v>51</v>
      </c>
      <c r="C255" s="8" t="s">
        <v>16</v>
      </c>
      <c r="D255" s="9"/>
      <c r="E255" s="9"/>
    </row>
    <row r="256" spans="1:5" ht="15.75" hidden="1" customHeight="1" outlineLevel="2">
      <c r="B256" s="7" t="s">
        <v>51</v>
      </c>
      <c r="C256" s="8" t="s">
        <v>17</v>
      </c>
      <c r="D256" s="9">
        <v>1574</v>
      </c>
      <c r="E256" s="9">
        <v>1574</v>
      </c>
    </row>
    <row r="257" spans="1:5" ht="15.75" hidden="1" customHeight="1" outlineLevel="2">
      <c r="B257" s="7" t="s">
        <v>51</v>
      </c>
      <c r="C257" s="8" t="s">
        <v>18</v>
      </c>
      <c r="D257" s="9"/>
      <c r="E257" s="9"/>
    </row>
    <row r="258" spans="1:5" ht="15.75" hidden="1" customHeight="1" outlineLevel="2">
      <c r="B258" s="7" t="s">
        <v>51</v>
      </c>
      <c r="C258" s="8" t="s">
        <v>19</v>
      </c>
      <c r="D258" s="9"/>
      <c r="E258" s="9"/>
    </row>
    <row r="259" spans="1:5" ht="15.75" customHeight="1" outlineLevel="1" collapsed="1">
      <c r="A259" s="2">
        <v>1</v>
      </c>
      <c r="B259" s="11" t="s">
        <v>52</v>
      </c>
      <c r="C259" s="8">
        <f t="shared" ref="C259:D259" si="32">SUBTOTAL(9,C245:C258)</f>
        <v>0</v>
      </c>
      <c r="D259" s="9">
        <f t="shared" si="32"/>
        <v>6767</v>
      </c>
      <c r="E259" s="9">
        <f t="shared" ref="E259" si="33">SUBTOTAL(9,E245:E258)</f>
        <v>6767</v>
      </c>
    </row>
    <row r="260" spans="1:5" ht="15.75" hidden="1" customHeight="1" outlineLevel="2">
      <c r="B260" s="7" t="s">
        <v>53</v>
      </c>
      <c r="C260" s="8" t="s">
        <v>6</v>
      </c>
      <c r="D260" s="9">
        <v>756</v>
      </c>
      <c r="E260" s="9">
        <v>756</v>
      </c>
    </row>
    <row r="261" spans="1:5" ht="15.75" hidden="1" customHeight="1" outlineLevel="2">
      <c r="B261" s="7" t="s">
        <v>53</v>
      </c>
      <c r="C261" s="8" t="s">
        <v>7</v>
      </c>
      <c r="D261" s="9"/>
      <c r="E261" s="9"/>
    </row>
    <row r="262" spans="1:5" ht="15.75" hidden="1" customHeight="1" outlineLevel="2">
      <c r="B262" s="7" t="s">
        <v>53</v>
      </c>
      <c r="C262" s="8" t="s">
        <v>8</v>
      </c>
      <c r="D262" s="9"/>
      <c r="E262" s="9"/>
    </row>
    <row r="263" spans="1:5" ht="15.75" hidden="1" customHeight="1" outlineLevel="2">
      <c r="B263" s="7" t="s">
        <v>53</v>
      </c>
      <c r="C263" s="8" t="s">
        <v>9</v>
      </c>
      <c r="D263" s="9"/>
      <c r="E263" s="9"/>
    </row>
    <row r="264" spans="1:5" ht="15.75" hidden="1" customHeight="1" outlineLevel="2">
      <c r="B264" s="7" t="s">
        <v>53</v>
      </c>
      <c r="C264" s="8" t="s">
        <v>10</v>
      </c>
      <c r="D264" s="9"/>
      <c r="E264" s="9"/>
    </row>
    <row r="265" spans="1:5" ht="15.75" hidden="1" customHeight="1" outlineLevel="2">
      <c r="B265" s="7" t="s">
        <v>53</v>
      </c>
      <c r="C265" s="8" t="s">
        <v>11</v>
      </c>
      <c r="D265" s="9"/>
      <c r="E265" s="9"/>
    </row>
    <row r="266" spans="1:5" ht="15.75" hidden="1" customHeight="1" outlineLevel="2">
      <c r="B266" s="7" t="s">
        <v>53</v>
      </c>
      <c r="C266" s="8" t="s">
        <v>12</v>
      </c>
      <c r="D266" s="9">
        <v>252</v>
      </c>
      <c r="E266" s="9">
        <v>252</v>
      </c>
    </row>
    <row r="267" spans="1:5" ht="15.75" hidden="1" customHeight="1" outlineLevel="2">
      <c r="B267" s="7" t="s">
        <v>53</v>
      </c>
      <c r="C267" s="8" t="s">
        <v>13</v>
      </c>
      <c r="D267" s="9">
        <v>252</v>
      </c>
      <c r="E267" s="9">
        <v>252</v>
      </c>
    </row>
    <row r="268" spans="1:5" ht="15.75" hidden="1" customHeight="1" outlineLevel="2">
      <c r="B268" s="7" t="s">
        <v>53</v>
      </c>
      <c r="C268" s="8" t="s">
        <v>14</v>
      </c>
      <c r="D268" s="9">
        <v>126</v>
      </c>
      <c r="E268" s="9">
        <v>126</v>
      </c>
    </row>
    <row r="269" spans="1:5" ht="15.75" hidden="1" customHeight="1" outlineLevel="2">
      <c r="B269" s="7" t="s">
        <v>53</v>
      </c>
      <c r="C269" s="8" t="s">
        <v>15</v>
      </c>
      <c r="D269" s="9">
        <v>126</v>
      </c>
      <c r="E269" s="9">
        <v>126</v>
      </c>
    </row>
    <row r="270" spans="1:5" ht="15.75" hidden="1" customHeight="1" outlineLevel="2">
      <c r="B270" s="7" t="s">
        <v>53</v>
      </c>
      <c r="C270" s="8" t="s">
        <v>16</v>
      </c>
      <c r="D270" s="9"/>
      <c r="E270" s="9"/>
    </row>
    <row r="271" spans="1:5" ht="15.75" hidden="1" customHeight="1" outlineLevel="2">
      <c r="B271" s="7" t="s">
        <v>53</v>
      </c>
      <c r="C271" s="8" t="s">
        <v>17</v>
      </c>
      <c r="D271" s="9"/>
      <c r="E271" s="9"/>
    </row>
    <row r="272" spans="1:5" ht="15.75" hidden="1" customHeight="1" outlineLevel="2">
      <c r="B272" s="7" t="s">
        <v>53</v>
      </c>
      <c r="C272" s="8" t="s">
        <v>18</v>
      </c>
      <c r="D272" s="9"/>
      <c r="E272" s="9"/>
    </row>
    <row r="273" spans="1:5" ht="15.75" hidden="1" customHeight="1" outlineLevel="2">
      <c r="B273" s="7" t="s">
        <v>53</v>
      </c>
      <c r="C273" s="8" t="s">
        <v>19</v>
      </c>
      <c r="D273" s="9"/>
      <c r="E273" s="9"/>
    </row>
    <row r="274" spans="1:5" ht="15.75" customHeight="1" outlineLevel="1" collapsed="1">
      <c r="A274" s="2">
        <v>1</v>
      </c>
      <c r="B274" s="11" t="s">
        <v>54</v>
      </c>
      <c r="C274" s="8">
        <f t="shared" ref="C274:D274" si="34">SUBTOTAL(9,C260:C273)</f>
        <v>0</v>
      </c>
      <c r="D274" s="9">
        <f t="shared" si="34"/>
        <v>1512</v>
      </c>
      <c r="E274" s="9">
        <f t="shared" ref="E274" si="35">SUBTOTAL(9,E260:E273)</f>
        <v>1512</v>
      </c>
    </row>
    <row r="275" spans="1:5" ht="15.75" hidden="1" customHeight="1" outlineLevel="2">
      <c r="B275" s="7" t="s">
        <v>55</v>
      </c>
      <c r="C275" s="8" t="s">
        <v>6</v>
      </c>
      <c r="D275" s="9">
        <v>760</v>
      </c>
      <c r="E275" s="9">
        <v>760</v>
      </c>
    </row>
    <row r="276" spans="1:5" ht="15.75" hidden="1" customHeight="1" outlineLevel="2">
      <c r="B276" s="7" t="s">
        <v>55</v>
      </c>
      <c r="C276" s="8" t="s">
        <v>7</v>
      </c>
      <c r="D276" s="9">
        <v>24</v>
      </c>
      <c r="E276" s="9">
        <v>24</v>
      </c>
    </row>
    <row r="277" spans="1:5" ht="15.75" hidden="1" customHeight="1" outlineLevel="2">
      <c r="B277" s="7" t="s">
        <v>55</v>
      </c>
      <c r="C277" s="8" t="s">
        <v>8</v>
      </c>
      <c r="D277" s="9">
        <v>105</v>
      </c>
      <c r="E277" s="9">
        <v>105</v>
      </c>
    </row>
    <row r="278" spans="1:5" ht="15.75" hidden="1" customHeight="1" outlineLevel="2">
      <c r="B278" s="7" t="s">
        <v>55</v>
      </c>
      <c r="C278" s="8" t="s">
        <v>9</v>
      </c>
      <c r="D278" s="9">
        <v>20</v>
      </c>
      <c r="E278" s="9">
        <v>20</v>
      </c>
    </row>
    <row r="279" spans="1:5" ht="15.75" hidden="1" customHeight="1" outlineLevel="2">
      <c r="B279" s="7" t="s">
        <v>55</v>
      </c>
      <c r="C279" s="8" t="s">
        <v>10</v>
      </c>
      <c r="D279" s="9"/>
      <c r="E279" s="9"/>
    </row>
    <row r="280" spans="1:5" ht="15.75" hidden="1" customHeight="1" outlineLevel="2">
      <c r="B280" s="7" t="s">
        <v>55</v>
      </c>
      <c r="C280" s="8" t="s">
        <v>11</v>
      </c>
      <c r="D280" s="9"/>
      <c r="E280" s="9"/>
    </row>
    <row r="281" spans="1:5" ht="15.75" hidden="1" customHeight="1" outlineLevel="2">
      <c r="B281" s="7" t="s">
        <v>55</v>
      </c>
      <c r="C281" s="8" t="s">
        <v>12</v>
      </c>
      <c r="D281" s="9">
        <v>455</v>
      </c>
      <c r="E281" s="9">
        <v>455</v>
      </c>
    </row>
    <row r="282" spans="1:5" ht="15.75" hidden="1" customHeight="1" outlineLevel="2">
      <c r="B282" s="7" t="s">
        <v>55</v>
      </c>
      <c r="C282" s="8" t="s">
        <v>13</v>
      </c>
      <c r="D282" s="9">
        <v>20</v>
      </c>
      <c r="E282" s="9">
        <v>20</v>
      </c>
    </row>
    <row r="283" spans="1:5" ht="15.75" hidden="1" customHeight="1" outlineLevel="2">
      <c r="B283" s="7" t="s">
        <v>55</v>
      </c>
      <c r="C283" s="8" t="s">
        <v>14</v>
      </c>
      <c r="D283" s="9">
        <v>900</v>
      </c>
      <c r="E283" s="9">
        <v>900</v>
      </c>
    </row>
    <row r="284" spans="1:5" ht="15.75" hidden="1" customHeight="1" outlineLevel="2">
      <c r="B284" s="7" t="s">
        <v>55</v>
      </c>
      <c r="C284" s="8" t="s">
        <v>15</v>
      </c>
      <c r="D284" s="9"/>
      <c r="E284" s="9"/>
    </row>
    <row r="285" spans="1:5" ht="15.75" hidden="1" customHeight="1" outlineLevel="2">
      <c r="B285" s="7" t="s">
        <v>55</v>
      </c>
      <c r="C285" s="8" t="s">
        <v>16</v>
      </c>
      <c r="D285" s="9"/>
      <c r="E285" s="9"/>
    </row>
    <row r="286" spans="1:5" ht="15.75" hidden="1" customHeight="1" outlineLevel="2">
      <c r="B286" s="7" t="s">
        <v>55</v>
      </c>
      <c r="C286" s="8" t="s">
        <v>17</v>
      </c>
      <c r="D286" s="9"/>
      <c r="E286" s="9"/>
    </row>
    <row r="287" spans="1:5" ht="15.75" hidden="1" customHeight="1" outlineLevel="2">
      <c r="B287" s="7" t="s">
        <v>55</v>
      </c>
      <c r="C287" s="8" t="s">
        <v>18</v>
      </c>
      <c r="D287" s="9"/>
      <c r="E287" s="9"/>
    </row>
    <row r="288" spans="1:5" ht="15.75" hidden="1" customHeight="1" outlineLevel="2">
      <c r="B288" s="7" t="s">
        <v>55</v>
      </c>
      <c r="C288" s="8" t="s">
        <v>19</v>
      </c>
      <c r="D288" s="9"/>
      <c r="E288" s="9"/>
    </row>
    <row r="289" spans="1:5" ht="15.75" customHeight="1" outlineLevel="1" collapsed="1">
      <c r="A289" s="2">
        <v>1</v>
      </c>
      <c r="B289" s="11" t="s">
        <v>56</v>
      </c>
      <c r="C289" s="8">
        <f t="shared" ref="C289:D289" si="36">SUBTOTAL(9,C275:C288)</f>
        <v>0</v>
      </c>
      <c r="D289" s="9">
        <f t="shared" si="36"/>
        <v>2284</v>
      </c>
      <c r="E289" s="9">
        <f t="shared" ref="E289" si="37">SUBTOTAL(9,E275:E288)</f>
        <v>2284</v>
      </c>
    </row>
    <row r="290" spans="1:5" ht="15.75" hidden="1" customHeight="1" outlineLevel="2">
      <c r="B290" s="7" t="s">
        <v>57</v>
      </c>
      <c r="C290" s="8" t="s">
        <v>6</v>
      </c>
      <c r="D290" s="9">
        <v>803</v>
      </c>
      <c r="E290" s="9">
        <v>803</v>
      </c>
    </row>
    <row r="291" spans="1:5" ht="15.75" hidden="1" customHeight="1" outlineLevel="2">
      <c r="B291" s="7" t="s">
        <v>57</v>
      </c>
      <c r="C291" s="8" t="s">
        <v>7</v>
      </c>
      <c r="D291" s="9">
        <v>5</v>
      </c>
      <c r="E291" s="9">
        <v>5</v>
      </c>
    </row>
    <row r="292" spans="1:5" ht="15.75" hidden="1" customHeight="1" outlineLevel="2">
      <c r="B292" s="7" t="s">
        <v>57</v>
      </c>
      <c r="C292" s="8" t="s">
        <v>8</v>
      </c>
      <c r="D292" s="9">
        <v>50</v>
      </c>
      <c r="E292" s="9">
        <v>50</v>
      </c>
    </row>
    <row r="293" spans="1:5" ht="15.75" hidden="1" customHeight="1" outlineLevel="2">
      <c r="B293" s="7" t="s">
        <v>57</v>
      </c>
      <c r="C293" s="8" t="s">
        <v>9</v>
      </c>
      <c r="D293" s="9">
        <v>134</v>
      </c>
      <c r="E293" s="9">
        <v>134</v>
      </c>
    </row>
    <row r="294" spans="1:5" ht="15.75" hidden="1" customHeight="1" outlineLevel="2">
      <c r="B294" s="7" t="s">
        <v>57</v>
      </c>
      <c r="C294" s="8" t="s">
        <v>10</v>
      </c>
      <c r="D294" s="9">
        <v>10</v>
      </c>
      <c r="E294" s="9">
        <v>10</v>
      </c>
    </row>
    <row r="295" spans="1:5" ht="15.75" hidden="1" customHeight="1" outlineLevel="2">
      <c r="B295" s="7" t="s">
        <v>57</v>
      </c>
      <c r="C295" s="8" t="s">
        <v>11</v>
      </c>
      <c r="D295" s="9">
        <v>200</v>
      </c>
      <c r="E295" s="9">
        <v>200</v>
      </c>
    </row>
    <row r="296" spans="1:5" ht="15.75" hidden="1" customHeight="1" outlineLevel="2">
      <c r="B296" s="7" t="s">
        <v>57</v>
      </c>
      <c r="C296" s="8" t="s">
        <v>12</v>
      </c>
      <c r="D296" s="9">
        <v>100</v>
      </c>
      <c r="E296" s="9">
        <v>100</v>
      </c>
    </row>
    <row r="297" spans="1:5" ht="15.75" hidden="1" customHeight="1" outlineLevel="2">
      <c r="B297" s="7" t="s">
        <v>57</v>
      </c>
      <c r="C297" s="8" t="s">
        <v>13</v>
      </c>
      <c r="D297" s="9">
        <v>5</v>
      </c>
      <c r="E297" s="9">
        <v>5</v>
      </c>
    </row>
    <row r="298" spans="1:5" ht="15.75" hidden="1" customHeight="1" outlineLevel="2">
      <c r="B298" s="7" t="s">
        <v>57</v>
      </c>
      <c r="C298" s="8" t="s">
        <v>14</v>
      </c>
      <c r="D298" s="9">
        <v>1200</v>
      </c>
      <c r="E298" s="9">
        <v>1200</v>
      </c>
    </row>
    <row r="299" spans="1:5" ht="15.75" hidden="1" customHeight="1" outlineLevel="2">
      <c r="B299" s="7" t="s">
        <v>57</v>
      </c>
      <c r="C299" s="8" t="s">
        <v>15</v>
      </c>
      <c r="D299" s="9"/>
      <c r="E299" s="9"/>
    </row>
    <row r="300" spans="1:5" ht="15.75" hidden="1" customHeight="1" outlineLevel="2">
      <c r="B300" s="7" t="s">
        <v>57</v>
      </c>
      <c r="C300" s="8" t="s">
        <v>16</v>
      </c>
      <c r="D300" s="9">
        <v>20</v>
      </c>
      <c r="E300" s="9">
        <v>20</v>
      </c>
    </row>
    <row r="301" spans="1:5" ht="15.75" hidden="1" customHeight="1" outlineLevel="2">
      <c r="B301" s="7" t="s">
        <v>57</v>
      </c>
      <c r="C301" s="8" t="s">
        <v>17</v>
      </c>
      <c r="D301" s="9">
        <v>50</v>
      </c>
      <c r="E301" s="9">
        <v>50</v>
      </c>
    </row>
    <row r="302" spans="1:5" ht="15.75" hidden="1" customHeight="1" outlineLevel="2">
      <c r="B302" s="7" t="s">
        <v>57</v>
      </c>
      <c r="C302" s="8" t="s">
        <v>18</v>
      </c>
      <c r="D302" s="9"/>
      <c r="E302" s="9"/>
    </row>
    <row r="303" spans="1:5" ht="15.75" hidden="1" customHeight="1" outlineLevel="2">
      <c r="B303" s="7" t="s">
        <v>57</v>
      </c>
      <c r="C303" s="8" t="s">
        <v>19</v>
      </c>
      <c r="D303" s="9">
        <v>100</v>
      </c>
      <c r="E303" s="9">
        <v>100</v>
      </c>
    </row>
    <row r="304" spans="1:5" ht="15.75" customHeight="1" outlineLevel="1" collapsed="1">
      <c r="A304" s="2">
        <v>1</v>
      </c>
      <c r="B304" s="11" t="s">
        <v>58</v>
      </c>
      <c r="C304" s="8">
        <f t="shared" ref="C304:D304" si="38">SUBTOTAL(9,C290:C303)</f>
        <v>0</v>
      </c>
      <c r="D304" s="9">
        <f t="shared" si="38"/>
        <v>2677</v>
      </c>
      <c r="E304" s="9">
        <f t="shared" ref="E304" si="39">SUBTOTAL(9,E290:E303)</f>
        <v>2677</v>
      </c>
    </row>
    <row r="305" spans="1:5" ht="15.75" hidden="1" customHeight="1" outlineLevel="2">
      <c r="B305" s="7" t="s">
        <v>59</v>
      </c>
      <c r="C305" s="8" t="s">
        <v>6</v>
      </c>
      <c r="D305" s="9">
        <v>400</v>
      </c>
      <c r="E305" s="9">
        <v>400</v>
      </c>
    </row>
    <row r="306" spans="1:5" ht="15.75" hidden="1" customHeight="1" outlineLevel="2">
      <c r="B306" s="7" t="s">
        <v>59</v>
      </c>
      <c r="C306" s="8" t="s">
        <v>7</v>
      </c>
      <c r="D306" s="9">
        <v>6</v>
      </c>
      <c r="E306" s="9">
        <v>6</v>
      </c>
    </row>
    <row r="307" spans="1:5" ht="15.75" hidden="1" customHeight="1" outlineLevel="2">
      <c r="B307" s="7" t="s">
        <v>59</v>
      </c>
      <c r="C307" s="8" t="s">
        <v>8</v>
      </c>
      <c r="D307" s="9">
        <v>160</v>
      </c>
      <c r="E307" s="9">
        <v>160</v>
      </c>
    </row>
    <row r="308" spans="1:5" ht="15.75" hidden="1" customHeight="1" outlineLevel="2">
      <c r="B308" s="7" t="s">
        <v>59</v>
      </c>
      <c r="C308" s="8" t="s">
        <v>9</v>
      </c>
      <c r="D308" s="9"/>
      <c r="E308" s="9"/>
    </row>
    <row r="309" spans="1:5" ht="15.75" hidden="1" customHeight="1" outlineLevel="2">
      <c r="B309" s="7" t="s">
        <v>59</v>
      </c>
      <c r="C309" s="8" t="s">
        <v>10</v>
      </c>
      <c r="D309" s="9"/>
      <c r="E309" s="9"/>
    </row>
    <row r="310" spans="1:5" ht="15.75" hidden="1" customHeight="1" outlineLevel="2">
      <c r="B310" s="7" t="s">
        <v>59</v>
      </c>
      <c r="C310" s="8" t="s">
        <v>11</v>
      </c>
      <c r="D310" s="9"/>
      <c r="E310" s="9"/>
    </row>
    <row r="311" spans="1:5" ht="15.75" hidden="1" customHeight="1" outlineLevel="2">
      <c r="B311" s="7" t="s">
        <v>59</v>
      </c>
      <c r="C311" s="8" t="s">
        <v>12</v>
      </c>
      <c r="D311" s="9">
        <v>200</v>
      </c>
      <c r="E311" s="9">
        <v>200</v>
      </c>
    </row>
    <row r="312" spans="1:5" ht="15.75" hidden="1" customHeight="1" outlineLevel="2">
      <c r="B312" s="7" t="s">
        <v>59</v>
      </c>
      <c r="C312" s="8" t="s">
        <v>13</v>
      </c>
      <c r="D312" s="9">
        <v>6</v>
      </c>
      <c r="E312" s="9">
        <v>6</v>
      </c>
    </row>
    <row r="313" spans="1:5" ht="15.75" hidden="1" customHeight="1" outlineLevel="2">
      <c r="B313" s="7" t="s">
        <v>59</v>
      </c>
      <c r="C313" s="8" t="s">
        <v>14</v>
      </c>
      <c r="D313" s="9">
        <v>362</v>
      </c>
      <c r="E313" s="9">
        <v>362</v>
      </c>
    </row>
    <row r="314" spans="1:5" ht="15.75" hidden="1" customHeight="1" outlineLevel="2">
      <c r="B314" s="7" t="s">
        <v>59</v>
      </c>
      <c r="C314" s="8" t="s">
        <v>15</v>
      </c>
      <c r="D314" s="9"/>
      <c r="E314" s="9"/>
    </row>
    <row r="315" spans="1:5" ht="15.75" hidden="1" customHeight="1" outlineLevel="2">
      <c r="B315" s="7" t="s">
        <v>59</v>
      </c>
      <c r="C315" s="8" t="s">
        <v>16</v>
      </c>
      <c r="D315" s="9"/>
      <c r="E315" s="9"/>
    </row>
    <row r="316" spans="1:5" ht="15.75" hidden="1" customHeight="1" outlineLevel="2">
      <c r="B316" s="7" t="s">
        <v>59</v>
      </c>
      <c r="C316" s="8" t="s">
        <v>17</v>
      </c>
      <c r="D316" s="9"/>
      <c r="E316" s="9"/>
    </row>
    <row r="317" spans="1:5" ht="15.75" hidden="1" customHeight="1" outlineLevel="2">
      <c r="B317" s="7" t="s">
        <v>59</v>
      </c>
      <c r="C317" s="8" t="s">
        <v>18</v>
      </c>
      <c r="D317" s="9"/>
      <c r="E317" s="9"/>
    </row>
    <row r="318" spans="1:5" ht="15.75" hidden="1" customHeight="1" outlineLevel="2">
      <c r="B318" s="7" t="s">
        <v>59</v>
      </c>
      <c r="C318" s="8" t="s">
        <v>19</v>
      </c>
      <c r="D318" s="9"/>
      <c r="E318" s="9"/>
    </row>
    <row r="319" spans="1:5" ht="15.75" customHeight="1" outlineLevel="1" collapsed="1">
      <c r="A319" s="2">
        <v>1</v>
      </c>
      <c r="B319" s="11" t="s">
        <v>60</v>
      </c>
      <c r="C319" s="8">
        <f t="shared" ref="C319:D319" si="40">SUBTOTAL(9,C305:C318)</f>
        <v>0</v>
      </c>
      <c r="D319" s="9">
        <f t="shared" si="40"/>
        <v>1134</v>
      </c>
      <c r="E319" s="9">
        <f t="shared" ref="E319" si="41">SUBTOTAL(9,E305:E318)</f>
        <v>1134</v>
      </c>
    </row>
    <row r="320" spans="1:5" ht="15.75" hidden="1" customHeight="1" outlineLevel="2">
      <c r="B320" s="7" t="s">
        <v>61</v>
      </c>
      <c r="C320" s="8" t="s">
        <v>6</v>
      </c>
      <c r="D320" s="9">
        <v>1441</v>
      </c>
      <c r="E320" s="9">
        <v>1441</v>
      </c>
    </row>
    <row r="321" spans="1:5" ht="15.75" hidden="1" customHeight="1" outlineLevel="2">
      <c r="B321" s="7" t="s">
        <v>61</v>
      </c>
      <c r="C321" s="8" t="s">
        <v>7</v>
      </c>
      <c r="D321" s="9"/>
      <c r="E321" s="9"/>
    </row>
    <row r="322" spans="1:5" ht="15.75" hidden="1" customHeight="1" outlineLevel="2">
      <c r="B322" s="7" t="s">
        <v>61</v>
      </c>
      <c r="C322" s="8" t="s">
        <v>8</v>
      </c>
      <c r="D322" s="9"/>
      <c r="E322" s="9"/>
    </row>
    <row r="323" spans="1:5" ht="15.75" hidden="1" customHeight="1" outlineLevel="2">
      <c r="B323" s="7" t="s">
        <v>61</v>
      </c>
      <c r="C323" s="8" t="s">
        <v>9</v>
      </c>
      <c r="D323" s="9"/>
      <c r="E323" s="9"/>
    </row>
    <row r="324" spans="1:5" ht="15.75" hidden="1" customHeight="1" outlineLevel="2">
      <c r="B324" s="7" t="s">
        <v>61</v>
      </c>
      <c r="C324" s="8" t="s">
        <v>10</v>
      </c>
      <c r="D324" s="9">
        <v>36</v>
      </c>
      <c r="E324" s="9">
        <v>36</v>
      </c>
    </row>
    <row r="325" spans="1:5" ht="15.75" hidden="1" customHeight="1" outlineLevel="2">
      <c r="B325" s="7" t="s">
        <v>61</v>
      </c>
      <c r="C325" s="8" t="s">
        <v>11</v>
      </c>
      <c r="D325" s="9">
        <v>36</v>
      </c>
      <c r="E325" s="9">
        <v>36</v>
      </c>
    </row>
    <row r="326" spans="1:5" ht="15.75" hidden="1" customHeight="1" outlineLevel="2">
      <c r="B326" s="7" t="s">
        <v>61</v>
      </c>
      <c r="C326" s="8" t="s">
        <v>12</v>
      </c>
      <c r="D326" s="9"/>
      <c r="E326" s="9"/>
    </row>
    <row r="327" spans="1:5" ht="15.75" hidden="1" customHeight="1" outlineLevel="2">
      <c r="B327" s="7" t="s">
        <v>61</v>
      </c>
      <c r="C327" s="8" t="s">
        <v>13</v>
      </c>
      <c r="D327" s="9"/>
      <c r="E327" s="9"/>
    </row>
    <row r="328" spans="1:5" ht="15.75" hidden="1" customHeight="1" outlineLevel="2">
      <c r="B328" s="7" t="s">
        <v>61</v>
      </c>
      <c r="C328" s="8" t="s">
        <v>14</v>
      </c>
      <c r="D328" s="9">
        <v>940</v>
      </c>
      <c r="E328" s="9">
        <v>940</v>
      </c>
    </row>
    <row r="329" spans="1:5" ht="15.75" hidden="1" customHeight="1" outlineLevel="2">
      <c r="B329" s="7" t="s">
        <v>61</v>
      </c>
      <c r="C329" s="8" t="s">
        <v>15</v>
      </c>
      <c r="D329" s="9">
        <v>12</v>
      </c>
      <c r="E329" s="9">
        <v>12</v>
      </c>
    </row>
    <row r="330" spans="1:5" ht="15.75" hidden="1" customHeight="1" outlineLevel="2">
      <c r="B330" s="7" t="s">
        <v>61</v>
      </c>
      <c r="C330" s="8" t="s">
        <v>16</v>
      </c>
      <c r="D330" s="9"/>
      <c r="E330" s="9"/>
    </row>
    <row r="331" spans="1:5" ht="15.75" hidden="1" customHeight="1" outlineLevel="2">
      <c r="B331" s="7" t="s">
        <v>61</v>
      </c>
      <c r="C331" s="8" t="s">
        <v>17</v>
      </c>
      <c r="D331" s="9">
        <v>1885</v>
      </c>
      <c r="E331" s="9">
        <v>1885</v>
      </c>
    </row>
    <row r="332" spans="1:5" ht="15.75" hidden="1" customHeight="1" outlineLevel="2">
      <c r="B332" s="7" t="s">
        <v>61</v>
      </c>
      <c r="C332" s="8" t="s">
        <v>18</v>
      </c>
      <c r="D332" s="9"/>
      <c r="E332" s="9"/>
    </row>
    <row r="333" spans="1:5" ht="15.75" hidden="1" customHeight="1" outlineLevel="2">
      <c r="B333" s="7" t="s">
        <v>61</v>
      </c>
      <c r="C333" s="8" t="s">
        <v>19</v>
      </c>
      <c r="D333" s="9"/>
      <c r="E333" s="9"/>
    </row>
    <row r="334" spans="1:5" ht="15.75" customHeight="1" outlineLevel="1" collapsed="1">
      <c r="A334" s="2">
        <v>1</v>
      </c>
      <c r="B334" s="11" t="s">
        <v>62</v>
      </c>
      <c r="C334" s="8">
        <f t="shared" ref="C334:D334" si="42">SUBTOTAL(9,C320:C333)</f>
        <v>0</v>
      </c>
      <c r="D334" s="9">
        <f t="shared" si="42"/>
        <v>4350</v>
      </c>
      <c r="E334" s="9">
        <f t="shared" ref="E334" si="43">SUBTOTAL(9,E320:E333)</f>
        <v>4350</v>
      </c>
    </row>
    <row r="335" spans="1:5" ht="15.75" hidden="1" customHeight="1" outlineLevel="2">
      <c r="B335" s="7" t="s">
        <v>63</v>
      </c>
      <c r="C335" s="8" t="s">
        <v>6</v>
      </c>
      <c r="D335" s="9">
        <v>1072</v>
      </c>
      <c r="E335" s="9">
        <v>1072</v>
      </c>
    </row>
    <row r="336" spans="1:5" ht="15.75" hidden="1" customHeight="1" outlineLevel="2">
      <c r="B336" s="7" t="s">
        <v>63</v>
      </c>
      <c r="C336" s="8" t="s">
        <v>7</v>
      </c>
      <c r="D336" s="9"/>
      <c r="E336" s="9"/>
    </row>
    <row r="337" spans="1:5" ht="15.75" hidden="1" customHeight="1" outlineLevel="2">
      <c r="B337" s="7" t="s">
        <v>63</v>
      </c>
      <c r="C337" s="8" t="s">
        <v>8</v>
      </c>
      <c r="D337" s="9"/>
      <c r="E337" s="9"/>
    </row>
    <row r="338" spans="1:5" ht="15.75" hidden="1" customHeight="1" outlineLevel="2">
      <c r="B338" s="7" t="s">
        <v>63</v>
      </c>
      <c r="C338" s="8" t="s">
        <v>9</v>
      </c>
      <c r="D338" s="9"/>
      <c r="E338" s="9"/>
    </row>
    <row r="339" spans="1:5" ht="15.75" hidden="1" customHeight="1" outlineLevel="2">
      <c r="B339" s="7" t="s">
        <v>63</v>
      </c>
      <c r="C339" s="8" t="s">
        <v>10</v>
      </c>
      <c r="D339" s="9">
        <v>62</v>
      </c>
      <c r="E339" s="9">
        <v>62</v>
      </c>
    </row>
    <row r="340" spans="1:5" ht="15.75" hidden="1" customHeight="1" outlineLevel="2">
      <c r="B340" s="7" t="s">
        <v>63</v>
      </c>
      <c r="C340" s="8" t="s">
        <v>11</v>
      </c>
      <c r="D340" s="9"/>
      <c r="E340" s="9"/>
    </row>
    <row r="341" spans="1:5" ht="15.75" hidden="1" customHeight="1" outlineLevel="2">
      <c r="B341" s="7" t="s">
        <v>63</v>
      </c>
      <c r="C341" s="8" t="s">
        <v>12</v>
      </c>
      <c r="D341" s="9"/>
      <c r="E341" s="9"/>
    </row>
    <row r="342" spans="1:5" ht="15.75" hidden="1" customHeight="1" outlineLevel="2">
      <c r="B342" s="7" t="s">
        <v>63</v>
      </c>
      <c r="C342" s="8" t="s">
        <v>13</v>
      </c>
      <c r="D342" s="9"/>
      <c r="E342" s="9"/>
    </row>
    <row r="343" spans="1:5" ht="15.75" hidden="1" customHeight="1" outlineLevel="2">
      <c r="B343" s="7" t="s">
        <v>63</v>
      </c>
      <c r="C343" s="8" t="s">
        <v>14</v>
      </c>
      <c r="D343" s="9">
        <v>400</v>
      </c>
      <c r="E343" s="9">
        <v>400</v>
      </c>
    </row>
    <row r="344" spans="1:5" ht="15.75" hidden="1" customHeight="1" outlineLevel="2">
      <c r="B344" s="7" t="s">
        <v>63</v>
      </c>
      <c r="C344" s="8" t="s">
        <v>15</v>
      </c>
      <c r="D344" s="9"/>
      <c r="E344" s="9"/>
    </row>
    <row r="345" spans="1:5" ht="15.75" hidden="1" customHeight="1" outlineLevel="2">
      <c r="B345" s="7" t="s">
        <v>63</v>
      </c>
      <c r="C345" s="8" t="s">
        <v>16</v>
      </c>
      <c r="D345" s="9"/>
      <c r="E345" s="9"/>
    </row>
    <row r="346" spans="1:5" ht="15.75" hidden="1" customHeight="1" outlineLevel="2">
      <c r="B346" s="7" t="s">
        <v>63</v>
      </c>
      <c r="C346" s="8" t="s">
        <v>17</v>
      </c>
      <c r="D346" s="9">
        <v>400</v>
      </c>
      <c r="E346" s="9">
        <v>400</v>
      </c>
    </row>
    <row r="347" spans="1:5" ht="15.75" hidden="1" customHeight="1" outlineLevel="2">
      <c r="B347" s="7" t="s">
        <v>63</v>
      </c>
      <c r="C347" s="8" t="s">
        <v>18</v>
      </c>
      <c r="D347" s="9"/>
      <c r="E347" s="9"/>
    </row>
    <row r="348" spans="1:5" ht="15.75" hidden="1" customHeight="1" outlineLevel="2">
      <c r="B348" s="7" t="s">
        <v>63</v>
      </c>
      <c r="C348" s="8" t="s">
        <v>19</v>
      </c>
      <c r="D348" s="9"/>
      <c r="E348" s="9"/>
    </row>
    <row r="349" spans="1:5" ht="15.75" customHeight="1" outlineLevel="1" collapsed="1">
      <c r="A349" s="2">
        <v>1</v>
      </c>
      <c r="B349" s="11" t="s">
        <v>64</v>
      </c>
      <c r="C349" s="8">
        <f t="shared" ref="C349:D349" si="44">SUBTOTAL(9,C335:C348)</f>
        <v>0</v>
      </c>
      <c r="D349" s="9">
        <f t="shared" si="44"/>
        <v>1934</v>
      </c>
      <c r="E349" s="9">
        <f t="shared" ref="E349" si="45">SUBTOTAL(9,E335:E348)</f>
        <v>1934</v>
      </c>
    </row>
    <row r="350" spans="1:5" ht="15.75" hidden="1" customHeight="1" outlineLevel="2">
      <c r="B350" s="7" t="s">
        <v>65</v>
      </c>
      <c r="C350" s="8" t="s">
        <v>6</v>
      </c>
      <c r="D350" s="9">
        <v>2384</v>
      </c>
      <c r="E350" s="9">
        <v>2384</v>
      </c>
    </row>
    <row r="351" spans="1:5" ht="15.75" hidden="1" customHeight="1" outlineLevel="2">
      <c r="B351" s="7" t="s">
        <v>65</v>
      </c>
      <c r="C351" s="8" t="s">
        <v>7</v>
      </c>
      <c r="D351" s="9"/>
      <c r="E351" s="9"/>
    </row>
    <row r="352" spans="1:5" ht="15.75" hidden="1" customHeight="1" outlineLevel="2">
      <c r="B352" s="7" t="s">
        <v>65</v>
      </c>
      <c r="C352" s="8" t="s">
        <v>8</v>
      </c>
      <c r="D352" s="9"/>
      <c r="E352" s="9"/>
    </row>
    <row r="353" spans="1:5" ht="15.75" hidden="1" customHeight="1" outlineLevel="2">
      <c r="B353" s="7" t="s">
        <v>65</v>
      </c>
      <c r="C353" s="8" t="s">
        <v>9</v>
      </c>
      <c r="D353" s="9"/>
      <c r="E353" s="9"/>
    </row>
    <row r="354" spans="1:5" ht="15.75" hidden="1" customHeight="1" outlineLevel="2">
      <c r="B354" s="7" t="s">
        <v>65</v>
      </c>
      <c r="C354" s="8" t="s">
        <v>10</v>
      </c>
      <c r="D354" s="9"/>
      <c r="E354" s="9"/>
    </row>
    <row r="355" spans="1:5" ht="15.75" hidden="1" customHeight="1" outlineLevel="2">
      <c r="B355" s="7" t="s">
        <v>65</v>
      </c>
      <c r="C355" s="8" t="s">
        <v>11</v>
      </c>
      <c r="D355" s="9"/>
      <c r="E355" s="9"/>
    </row>
    <row r="356" spans="1:5" ht="15.75" hidden="1" customHeight="1" outlineLevel="2">
      <c r="B356" s="7" t="s">
        <v>65</v>
      </c>
      <c r="C356" s="8" t="s">
        <v>12</v>
      </c>
      <c r="D356" s="9"/>
      <c r="E356" s="9"/>
    </row>
    <row r="357" spans="1:5" ht="15.75" hidden="1" customHeight="1" outlineLevel="2">
      <c r="B357" s="7" t="s">
        <v>65</v>
      </c>
      <c r="C357" s="8" t="s">
        <v>13</v>
      </c>
      <c r="D357" s="9"/>
      <c r="E357" s="9"/>
    </row>
    <row r="358" spans="1:5" ht="15.75" hidden="1" customHeight="1" outlineLevel="2">
      <c r="B358" s="7" t="s">
        <v>65</v>
      </c>
      <c r="C358" s="8" t="s">
        <v>14</v>
      </c>
      <c r="D358" s="9"/>
      <c r="E358" s="9"/>
    </row>
    <row r="359" spans="1:5" ht="15.75" hidden="1" customHeight="1" outlineLevel="2">
      <c r="B359" s="7" t="s">
        <v>65</v>
      </c>
      <c r="C359" s="8" t="s">
        <v>15</v>
      </c>
      <c r="D359" s="9"/>
      <c r="E359" s="9"/>
    </row>
    <row r="360" spans="1:5" ht="15.75" hidden="1" customHeight="1" outlineLevel="2">
      <c r="B360" s="7" t="s">
        <v>65</v>
      </c>
      <c r="C360" s="8" t="s">
        <v>16</v>
      </c>
      <c r="D360" s="9"/>
      <c r="E360" s="9"/>
    </row>
    <row r="361" spans="1:5" ht="15.75" hidden="1" customHeight="1" outlineLevel="2">
      <c r="B361" s="7" t="s">
        <v>65</v>
      </c>
      <c r="C361" s="8" t="s">
        <v>17</v>
      </c>
      <c r="D361" s="9"/>
      <c r="E361" s="9"/>
    </row>
    <row r="362" spans="1:5" ht="15.75" hidden="1" customHeight="1" outlineLevel="2">
      <c r="B362" s="7" t="s">
        <v>65</v>
      </c>
      <c r="C362" s="8" t="s">
        <v>18</v>
      </c>
      <c r="D362" s="9"/>
      <c r="E362" s="9"/>
    </row>
    <row r="363" spans="1:5" ht="15.75" hidden="1" customHeight="1" outlineLevel="2">
      <c r="B363" s="7" t="s">
        <v>65</v>
      </c>
      <c r="C363" s="8" t="s">
        <v>19</v>
      </c>
      <c r="D363" s="9"/>
      <c r="E363" s="9"/>
    </row>
    <row r="364" spans="1:5" ht="15.75" customHeight="1" outlineLevel="1" collapsed="1">
      <c r="A364" s="2">
        <v>1</v>
      </c>
      <c r="B364" s="11" t="s">
        <v>66</v>
      </c>
      <c r="C364" s="8">
        <f t="shared" ref="C364:D364" si="46">SUBTOTAL(9,C350:C363)</f>
        <v>0</v>
      </c>
      <c r="D364" s="9">
        <f t="shared" si="46"/>
        <v>2384</v>
      </c>
      <c r="E364" s="9">
        <f t="shared" ref="E364" si="47">SUBTOTAL(9,E350:E363)</f>
        <v>2384</v>
      </c>
    </row>
    <row r="365" spans="1:5" ht="15.75" hidden="1" customHeight="1" outlineLevel="2">
      <c r="B365" s="7" t="s">
        <v>67</v>
      </c>
      <c r="C365" s="8" t="s">
        <v>6</v>
      </c>
      <c r="D365" s="9">
        <v>2716</v>
      </c>
      <c r="E365" s="9">
        <v>2716</v>
      </c>
    </row>
    <row r="366" spans="1:5" ht="15.75" hidden="1" customHeight="1" outlineLevel="2">
      <c r="B366" s="7" t="s">
        <v>67</v>
      </c>
      <c r="C366" s="8" t="s">
        <v>7</v>
      </c>
      <c r="D366" s="9"/>
      <c r="E366" s="9"/>
    </row>
    <row r="367" spans="1:5" ht="15.75" hidden="1" customHeight="1" outlineLevel="2">
      <c r="B367" s="7" t="s">
        <v>67</v>
      </c>
      <c r="C367" s="8" t="s">
        <v>8</v>
      </c>
      <c r="D367" s="9"/>
      <c r="E367" s="9"/>
    </row>
    <row r="368" spans="1:5" ht="15.75" hidden="1" customHeight="1" outlineLevel="2">
      <c r="B368" s="7" t="s">
        <v>67</v>
      </c>
      <c r="C368" s="8" t="s">
        <v>9</v>
      </c>
      <c r="D368" s="9"/>
      <c r="E368" s="9"/>
    </row>
    <row r="369" spans="1:5" ht="15.75" hidden="1" customHeight="1" outlineLevel="2">
      <c r="B369" s="7" t="s">
        <v>67</v>
      </c>
      <c r="C369" s="8" t="s">
        <v>10</v>
      </c>
      <c r="D369" s="9"/>
      <c r="E369" s="9"/>
    </row>
    <row r="370" spans="1:5" ht="15.75" hidden="1" customHeight="1" outlineLevel="2">
      <c r="B370" s="7" t="s">
        <v>67</v>
      </c>
      <c r="C370" s="8" t="s">
        <v>11</v>
      </c>
      <c r="D370" s="9"/>
      <c r="E370" s="9"/>
    </row>
    <row r="371" spans="1:5" ht="15.75" hidden="1" customHeight="1" outlineLevel="2">
      <c r="B371" s="7" t="s">
        <v>67</v>
      </c>
      <c r="C371" s="8" t="s">
        <v>12</v>
      </c>
      <c r="D371" s="9">
        <v>4</v>
      </c>
      <c r="E371" s="9">
        <v>4</v>
      </c>
    </row>
    <row r="372" spans="1:5" ht="15.75" hidden="1" customHeight="1" outlineLevel="2">
      <c r="B372" s="7" t="s">
        <v>67</v>
      </c>
      <c r="C372" s="8" t="s">
        <v>13</v>
      </c>
      <c r="D372" s="9"/>
      <c r="E372" s="9"/>
    </row>
    <row r="373" spans="1:5" ht="15.75" hidden="1" customHeight="1" outlineLevel="2">
      <c r="B373" s="7" t="s">
        <v>67</v>
      </c>
      <c r="C373" s="8" t="s">
        <v>14</v>
      </c>
      <c r="D373" s="9">
        <v>4</v>
      </c>
      <c r="E373" s="9">
        <v>4</v>
      </c>
    </row>
    <row r="374" spans="1:5" ht="15.75" hidden="1" customHeight="1" outlineLevel="2">
      <c r="B374" s="7" t="s">
        <v>67</v>
      </c>
      <c r="C374" s="8" t="s">
        <v>15</v>
      </c>
      <c r="D374" s="9"/>
      <c r="E374" s="9"/>
    </row>
    <row r="375" spans="1:5" ht="15.75" hidden="1" customHeight="1" outlineLevel="2">
      <c r="B375" s="7" t="s">
        <v>67</v>
      </c>
      <c r="C375" s="8" t="s">
        <v>16</v>
      </c>
      <c r="D375" s="9"/>
      <c r="E375" s="9"/>
    </row>
    <row r="376" spans="1:5" ht="15.75" hidden="1" customHeight="1" outlineLevel="2">
      <c r="B376" s="7" t="s">
        <v>67</v>
      </c>
      <c r="C376" s="8" t="s">
        <v>17</v>
      </c>
      <c r="D376" s="9"/>
      <c r="E376" s="9"/>
    </row>
    <row r="377" spans="1:5" ht="15.75" hidden="1" customHeight="1" outlineLevel="2">
      <c r="B377" s="7" t="s">
        <v>67</v>
      </c>
      <c r="C377" s="8" t="s">
        <v>18</v>
      </c>
      <c r="D377" s="9"/>
      <c r="E377" s="9"/>
    </row>
    <row r="378" spans="1:5" ht="15.75" hidden="1" customHeight="1" outlineLevel="2">
      <c r="B378" s="7" t="s">
        <v>67</v>
      </c>
      <c r="C378" s="8" t="s">
        <v>19</v>
      </c>
      <c r="D378" s="9"/>
      <c r="E378" s="9"/>
    </row>
    <row r="379" spans="1:5" ht="15.75" customHeight="1" outlineLevel="1" collapsed="1">
      <c r="A379" s="2">
        <v>1</v>
      </c>
      <c r="B379" s="11" t="s">
        <v>68</v>
      </c>
      <c r="C379" s="8">
        <f t="shared" ref="C379:D379" si="48">SUBTOTAL(9,C365:C378)</f>
        <v>0</v>
      </c>
      <c r="D379" s="9">
        <f t="shared" si="48"/>
        <v>2724</v>
      </c>
      <c r="E379" s="9">
        <f t="shared" ref="E379" si="49">SUBTOTAL(9,E365:E378)</f>
        <v>2724</v>
      </c>
    </row>
    <row r="380" spans="1:5" ht="15.75" hidden="1" customHeight="1" outlineLevel="2">
      <c r="B380" s="7" t="s">
        <v>69</v>
      </c>
      <c r="C380" s="8" t="s">
        <v>6</v>
      </c>
      <c r="D380" s="9">
        <v>4083</v>
      </c>
      <c r="E380" s="9">
        <f>4083+108</f>
        <v>4191</v>
      </c>
    </row>
    <row r="381" spans="1:5" ht="15.75" hidden="1" customHeight="1" outlineLevel="2">
      <c r="B381" s="7" t="s">
        <v>69</v>
      </c>
      <c r="C381" s="8" t="s">
        <v>7</v>
      </c>
      <c r="D381" s="9">
        <v>70</v>
      </c>
      <c r="E381" s="9">
        <v>70</v>
      </c>
    </row>
    <row r="382" spans="1:5" ht="15.75" hidden="1" customHeight="1" outlineLevel="2">
      <c r="B382" s="7" t="s">
        <v>69</v>
      </c>
      <c r="C382" s="8" t="s">
        <v>8</v>
      </c>
      <c r="D382" s="9">
        <v>350</v>
      </c>
      <c r="E382" s="9">
        <v>350</v>
      </c>
    </row>
    <row r="383" spans="1:5" ht="15.75" hidden="1" customHeight="1" outlineLevel="2">
      <c r="B383" s="7" t="s">
        <v>69</v>
      </c>
      <c r="C383" s="8" t="s">
        <v>9</v>
      </c>
      <c r="D383" s="9"/>
      <c r="E383" s="9"/>
    </row>
    <row r="384" spans="1:5" ht="15.75" hidden="1" customHeight="1" outlineLevel="2">
      <c r="B384" s="7" t="s">
        <v>69</v>
      </c>
      <c r="C384" s="8" t="s">
        <v>10</v>
      </c>
      <c r="D384" s="9"/>
      <c r="E384" s="9"/>
    </row>
    <row r="385" spans="1:5" ht="15.75" hidden="1" customHeight="1" outlineLevel="2">
      <c r="B385" s="7" t="s">
        <v>69</v>
      </c>
      <c r="C385" s="8" t="s">
        <v>11</v>
      </c>
      <c r="D385" s="9"/>
      <c r="E385" s="9"/>
    </row>
    <row r="386" spans="1:5" ht="15.75" hidden="1" customHeight="1" outlineLevel="2">
      <c r="B386" s="7" t="s">
        <v>69</v>
      </c>
      <c r="C386" s="8" t="s">
        <v>12</v>
      </c>
      <c r="D386" s="9">
        <v>2121</v>
      </c>
      <c r="E386" s="9">
        <v>2121</v>
      </c>
    </row>
    <row r="387" spans="1:5" ht="15.75" hidden="1" customHeight="1" outlineLevel="2">
      <c r="B387" s="7" t="s">
        <v>69</v>
      </c>
      <c r="C387" s="8" t="s">
        <v>13</v>
      </c>
      <c r="D387" s="9">
        <v>70</v>
      </c>
      <c r="E387" s="9">
        <v>70</v>
      </c>
    </row>
    <row r="388" spans="1:5" ht="15.75" hidden="1" customHeight="1" outlineLevel="2">
      <c r="B388" s="7" t="s">
        <v>69</v>
      </c>
      <c r="C388" s="8" t="s">
        <v>14</v>
      </c>
      <c r="D388" s="9">
        <v>1050</v>
      </c>
      <c r="E388" s="9">
        <v>1050</v>
      </c>
    </row>
    <row r="389" spans="1:5" ht="15.75" hidden="1" customHeight="1" outlineLevel="2">
      <c r="B389" s="7" t="s">
        <v>69</v>
      </c>
      <c r="C389" s="8" t="s">
        <v>15</v>
      </c>
      <c r="D389" s="9"/>
      <c r="E389" s="9"/>
    </row>
    <row r="390" spans="1:5" ht="15.75" hidden="1" customHeight="1" outlineLevel="2">
      <c r="B390" s="7" t="s">
        <v>69</v>
      </c>
      <c r="C390" s="8" t="s">
        <v>16</v>
      </c>
      <c r="D390" s="9"/>
      <c r="E390" s="9"/>
    </row>
    <row r="391" spans="1:5" ht="15.75" hidden="1" customHeight="1" outlineLevel="2">
      <c r="B391" s="7" t="s">
        <v>69</v>
      </c>
      <c r="C391" s="8" t="s">
        <v>17</v>
      </c>
      <c r="D391" s="9"/>
      <c r="E391" s="9"/>
    </row>
    <row r="392" spans="1:5" ht="15.75" hidden="1" customHeight="1" outlineLevel="2">
      <c r="B392" s="7" t="s">
        <v>69</v>
      </c>
      <c r="C392" s="8" t="s">
        <v>18</v>
      </c>
      <c r="D392" s="9"/>
      <c r="E392" s="9"/>
    </row>
    <row r="393" spans="1:5" ht="15.75" hidden="1" customHeight="1" outlineLevel="2">
      <c r="B393" s="7" t="s">
        <v>69</v>
      </c>
      <c r="C393" s="8" t="s">
        <v>19</v>
      </c>
      <c r="D393" s="9"/>
      <c r="E393" s="9"/>
    </row>
    <row r="394" spans="1:5" ht="15.75" customHeight="1" outlineLevel="1" collapsed="1">
      <c r="A394" s="2">
        <v>1</v>
      </c>
      <c r="B394" s="11" t="s">
        <v>70</v>
      </c>
      <c r="C394" s="8">
        <f t="shared" ref="C394:D394" si="50">SUBTOTAL(9,C380:C393)</f>
        <v>0</v>
      </c>
      <c r="D394" s="9">
        <f t="shared" si="50"/>
        <v>7744</v>
      </c>
      <c r="E394" s="9">
        <f t="shared" ref="E394" si="51">SUBTOTAL(9,E380:E393)</f>
        <v>7852</v>
      </c>
    </row>
    <row r="395" spans="1:5" ht="15.75" hidden="1" customHeight="1" outlineLevel="2">
      <c r="B395" s="7" t="s">
        <v>71</v>
      </c>
      <c r="C395" s="8" t="s">
        <v>6</v>
      </c>
      <c r="D395" s="9">
        <v>600</v>
      </c>
      <c r="E395" s="9">
        <v>600</v>
      </c>
    </row>
    <row r="396" spans="1:5" ht="15.75" hidden="1" customHeight="1" outlineLevel="2">
      <c r="B396" s="7" t="s">
        <v>71</v>
      </c>
      <c r="C396" s="8" t="s">
        <v>7</v>
      </c>
      <c r="D396" s="9"/>
      <c r="E396" s="9"/>
    </row>
    <row r="397" spans="1:5" ht="15.75" hidden="1" customHeight="1" outlineLevel="2">
      <c r="B397" s="7" t="s">
        <v>71</v>
      </c>
      <c r="C397" s="8" t="s">
        <v>8</v>
      </c>
      <c r="D397" s="9">
        <v>1588</v>
      </c>
      <c r="E397" s="9">
        <v>1588</v>
      </c>
    </row>
    <row r="398" spans="1:5" ht="15.75" hidden="1" customHeight="1" outlineLevel="2">
      <c r="B398" s="7" t="s">
        <v>71</v>
      </c>
      <c r="C398" s="8" t="s">
        <v>9</v>
      </c>
      <c r="D398" s="9"/>
      <c r="E398" s="9"/>
    </row>
    <row r="399" spans="1:5" ht="15.75" hidden="1" customHeight="1" outlineLevel="2">
      <c r="B399" s="7" t="s">
        <v>71</v>
      </c>
      <c r="C399" s="8" t="s">
        <v>10</v>
      </c>
      <c r="D399" s="9">
        <v>30</v>
      </c>
      <c r="E399" s="9">
        <v>30</v>
      </c>
    </row>
    <row r="400" spans="1:5" ht="15.75" hidden="1" customHeight="1" outlineLevel="2">
      <c r="B400" s="7" t="s">
        <v>71</v>
      </c>
      <c r="C400" s="8" t="s">
        <v>11</v>
      </c>
      <c r="D400" s="9">
        <v>252</v>
      </c>
      <c r="E400" s="9">
        <v>252</v>
      </c>
    </row>
    <row r="401" spans="1:5" ht="15.75" hidden="1" customHeight="1" outlineLevel="2">
      <c r="B401" s="7" t="s">
        <v>71</v>
      </c>
      <c r="C401" s="8" t="s">
        <v>12</v>
      </c>
      <c r="D401" s="9">
        <v>1574</v>
      </c>
      <c r="E401" s="9">
        <v>1574</v>
      </c>
    </row>
    <row r="402" spans="1:5" ht="15.75" hidden="1" customHeight="1" outlineLevel="2">
      <c r="B402" s="7" t="s">
        <v>71</v>
      </c>
      <c r="C402" s="8" t="s">
        <v>13</v>
      </c>
      <c r="D402" s="9">
        <v>30</v>
      </c>
      <c r="E402" s="9">
        <v>30</v>
      </c>
    </row>
    <row r="403" spans="1:5" ht="15.75" hidden="1" customHeight="1" outlineLevel="2">
      <c r="B403" s="7" t="s">
        <v>71</v>
      </c>
      <c r="C403" s="8" t="s">
        <v>14</v>
      </c>
      <c r="D403" s="9">
        <v>2256</v>
      </c>
      <c r="E403" s="9">
        <v>2256</v>
      </c>
    </row>
    <row r="404" spans="1:5" ht="15.75" hidden="1" customHeight="1" outlineLevel="2">
      <c r="B404" s="7" t="s">
        <v>71</v>
      </c>
      <c r="C404" s="8" t="s">
        <v>15</v>
      </c>
      <c r="D404" s="9"/>
      <c r="E404" s="9"/>
    </row>
    <row r="405" spans="1:5" ht="15.75" hidden="1" customHeight="1" outlineLevel="2">
      <c r="B405" s="7" t="s">
        <v>71</v>
      </c>
      <c r="C405" s="8" t="s">
        <v>16</v>
      </c>
      <c r="D405" s="9"/>
      <c r="E405" s="9"/>
    </row>
    <row r="406" spans="1:5" ht="15.75" hidden="1" customHeight="1" outlineLevel="2">
      <c r="B406" s="7" t="s">
        <v>71</v>
      </c>
      <c r="C406" s="8" t="s">
        <v>17</v>
      </c>
      <c r="D406" s="9"/>
      <c r="E406" s="9"/>
    </row>
    <row r="407" spans="1:5" ht="15.75" hidden="1" customHeight="1" outlineLevel="2">
      <c r="B407" s="7" t="s">
        <v>71</v>
      </c>
      <c r="C407" s="8" t="s">
        <v>18</v>
      </c>
      <c r="D407" s="9"/>
      <c r="E407" s="9"/>
    </row>
    <row r="408" spans="1:5" ht="15.75" hidden="1" customHeight="1" outlineLevel="2">
      <c r="B408" s="7" t="s">
        <v>71</v>
      </c>
      <c r="C408" s="8" t="s">
        <v>19</v>
      </c>
      <c r="D408" s="9"/>
      <c r="E408" s="9"/>
    </row>
    <row r="409" spans="1:5" ht="15.75" customHeight="1" outlineLevel="1" collapsed="1">
      <c r="A409" s="2">
        <v>1</v>
      </c>
      <c r="B409" s="11" t="s">
        <v>72</v>
      </c>
      <c r="C409" s="8">
        <f t="shared" ref="C409:D409" si="52">SUBTOTAL(9,C395:C408)</f>
        <v>0</v>
      </c>
      <c r="D409" s="9">
        <f t="shared" si="52"/>
        <v>6330</v>
      </c>
      <c r="E409" s="9">
        <f t="shared" ref="E409" si="53">SUBTOTAL(9,E395:E408)</f>
        <v>6330</v>
      </c>
    </row>
    <row r="410" spans="1:5" ht="15.75" hidden="1" customHeight="1" outlineLevel="2">
      <c r="B410" s="7" t="s">
        <v>73</v>
      </c>
      <c r="C410" s="8" t="s">
        <v>6</v>
      </c>
      <c r="D410" s="9">
        <v>2400</v>
      </c>
      <c r="E410" s="9">
        <v>2400</v>
      </c>
    </row>
    <row r="411" spans="1:5" ht="15.75" hidden="1" customHeight="1" outlineLevel="2">
      <c r="B411" s="7" t="s">
        <v>73</v>
      </c>
      <c r="C411" s="8" t="s">
        <v>7</v>
      </c>
      <c r="D411" s="9"/>
      <c r="E411" s="9"/>
    </row>
    <row r="412" spans="1:5" ht="15.75" hidden="1" customHeight="1" outlineLevel="2">
      <c r="B412" s="7" t="s">
        <v>73</v>
      </c>
      <c r="C412" s="8" t="s">
        <v>8</v>
      </c>
      <c r="D412" s="9"/>
      <c r="E412" s="9"/>
    </row>
    <row r="413" spans="1:5" ht="15.75" hidden="1" customHeight="1" outlineLevel="2">
      <c r="B413" s="7" t="s">
        <v>73</v>
      </c>
      <c r="C413" s="8" t="s">
        <v>9</v>
      </c>
      <c r="D413" s="9"/>
      <c r="E413" s="9"/>
    </row>
    <row r="414" spans="1:5" ht="15.75" hidden="1" customHeight="1" outlineLevel="2">
      <c r="B414" s="7" t="s">
        <v>73</v>
      </c>
      <c r="C414" s="8" t="s">
        <v>10</v>
      </c>
      <c r="D414" s="9">
        <v>151</v>
      </c>
      <c r="E414" s="9">
        <v>151</v>
      </c>
    </row>
    <row r="415" spans="1:5" ht="15.75" hidden="1" customHeight="1" outlineLevel="2">
      <c r="B415" s="7" t="s">
        <v>73</v>
      </c>
      <c r="C415" s="8" t="s">
        <v>11</v>
      </c>
      <c r="D415" s="9">
        <v>100</v>
      </c>
      <c r="E415" s="9">
        <v>100</v>
      </c>
    </row>
    <row r="416" spans="1:5" ht="15.75" hidden="1" customHeight="1" outlineLevel="2">
      <c r="B416" s="7" t="s">
        <v>73</v>
      </c>
      <c r="C416" s="8" t="s">
        <v>12</v>
      </c>
      <c r="D416" s="9"/>
      <c r="E416" s="9"/>
    </row>
    <row r="417" spans="1:5" ht="15.75" hidden="1" customHeight="1" outlineLevel="2">
      <c r="B417" s="7" t="s">
        <v>73</v>
      </c>
      <c r="C417" s="8" t="s">
        <v>13</v>
      </c>
      <c r="D417" s="9"/>
      <c r="E417" s="9"/>
    </row>
    <row r="418" spans="1:5" ht="15.75" hidden="1" customHeight="1" outlineLevel="2">
      <c r="B418" s="7" t="s">
        <v>73</v>
      </c>
      <c r="C418" s="8" t="s">
        <v>14</v>
      </c>
      <c r="D418" s="9">
        <v>2200</v>
      </c>
      <c r="E418" s="9">
        <v>2200</v>
      </c>
    </row>
    <row r="419" spans="1:5" ht="15.75" hidden="1" customHeight="1" outlineLevel="2">
      <c r="B419" s="7" t="s">
        <v>73</v>
      </c>
      <c r="C419" s="8" t="s">
        <v>15</v>
      </c>
      <c r="D419" s="9"/>
      <c r="E419" s="9"/>
    </row>
    <row r="420" spans="1:5" ht="15.75" hidden="1" customHeight="1" outlineLevel="2">
      <c r="B420" s="7" t="s">
        <v>73</v>
      </c>
      <c r="C420" s="8" t="s">
        <v>16</v>
      </c>
      <c r="D420" s="9"/>
      <c r="E420" s="9"/>
    </row>
    <row r="421" spans="1:5" ht="15.75" hidden="1" customHeight="1" outlineLevel="2">
      <c r="B421" s="7" t="s">
        <v>73</v>
      </c>
      <c r="C421" s="8" t="s">
        <v>17</v>
      </c>
      <c r="D421" s="9">
        <v>2700</v>
      </c>
      <c r="E421" s="9">
        <v>2700</v>
      </c>
    </row>
    <row r="422" spans="1:5" ht="15.75" hidden="1" customHeight="1" outlineLevel="2">
      <c r="B422" s="7" t="s">
        <v>73</v>
      </c>
      <c r="C422" s="8" t="s">
        <v>18</v>
      </c>
      <c r="D422" s="9"/>
      <c r="E422" s="9"/>
    </row>
    <row r="423" spans="1:5" ht="15.75" hidden="1" customHeight="1" outlineLevel="2">
      <c r="B423" s="7" t="s">
        <v>73</v>
      </c>
      <c r="C423" s="8" t="s">
        <v>19</v>
      </c>
      <c r="D423" s="9"/>
      <c r="E423" s="9"/>
    </row>
    <row r="424" spans="1:5" ht="15.75" customHeight="1" outlineLevel="1" collapsed="1">
      <c r="A424" s="2">
        <v>1</v>
      </c>
      <c r="B424" s="11" t="s">
        <v>74</v>
      </c>
      <c r="C424" s="8">
        <f t="shared" ref="C424:D424" si="54">SUBTOTAL(9,C410:C423)</f>
        <v>0</v>
      </c>
      <c r="D424" s="9">
        <f t="shared" si="54"/>
        <v>7551</v>
      </c>
      <c r="E424" s="9">
        <f t="shared" ref="E424" si="55">SUBTOTAL(9,E410:E423)</f>
        <v>7551</v>
      </c>
    </row>
    <row r="425" spans="1:5" ht="15.75" hidden="1" customHeight="1" outlineLevel="2">
      <c r="B425" s="7" t="s">
        <v>75</v>
      </c>
      <c r="C425" s="8" t="s">
        <v>6</v>
      </c>
      <c r="D425" s="9">
        <v>4400</v>
      </c>
      <c r="E425" s="9">
        <v>4400</v>
      </c>
    </row>
    <row r="426" spans="1:5" ht="15.75" hidden="1" customHeight="1" outlineLevel="2">
      <c r="B426" s="7" t="s">
        <v>75</v>
      </c>
      <c r="C426" s="8" t="s">
        <v>7</v>
      </c>
      <c r="D426" s="9">
        <v>200</v>
      </c>
      <c r="E426" s="9">
        <v>200</v>
      </c>
    </row>
    <row r="427" spans="1:5" ht="15.75" hidden="1" customHeight="1" outlineLevel="2">
      <c r="B427" s="7" t="s">
        <v>75</v>
      </c>
      <c r="C427" s="8" t="s">
        <v>8</v>
      </c>
      <c r="D427" s="9">
        <v>200</v>
      </c>
      <c r="E427" s="9">
        <v>200</v>
      </c>
    </row>
    <row r="428" spans="1:5" ht="15.75" hidden="1" customHeight="1" outlineLevel="2">
      <c r="B428" s="7" t="s">
        <v>75</v>
      </c>
      <c r="C428" s="8" t="s">
        <v>9</v>
      </c>
      <c r="D428" s="9">
        <v>6</v>
      </c>
      <c r="E428" s="9">
        <v>6</v>
      </c>
    </row>
    <row r="429" spans="1:5" ht="15.75" hidden="1" customHeight="1" outlineLevel="2">
      <c r="B429" s="7" t="s">
        <v>75</v>
      </c>
      <c r="C429" s="8" t="s">
        <v>10</v>
      </c>
      <c r="D429" s="9">
        <v>10</v>
      </c>
      <c r="E429" s="9">
        <v>10</v>
      </c>
    </row>
    <row r="430" spans="1:5" ht="15.75" hidden="1" customHeight="1" outlineLevel="2">
      <c r="B430" s="7" t="s">
        <v>75</v>
      </c>
      <c r="C430" s="8" t="s">
        <v>11</v>
      </c>
      <c r="D430" s="9">
        <v>400</v>
      </c>
      <c r="E430" s="9">
        <v>400</v>
      </c>
    </row>
    <row r="431" spans="1:5" ht="15.75" hidden="1" customHeight="1" outlineLevel="2">
      <c r="B431" s="7" t="s">
        <v>75</v>
      </c>
      <c r="C431" s="8" t="s">
        <v>12</v>
      </c>
      <c r="D431" s="9">
        <v>500</v>
      </c>
      <c r="E431" s="9">
        <v>500</v>
      </c>
    </row>
    <row r="432" spans="1:5" ht="15.75" hidden="1" customHeight="1" outlineLevel="2">
      <c r="B432" s="7" t="s">
        <v>75</v>
      </c>
      <c r="C432" s="8" t="s">
        <v>13</v>
      </c>
      <c r="D432" s="9">
        <v>80</v>
      </c>
      <c r="E432" s="9">
        <v>80</v>
      </c>
    </row>
    <row r="433" spans="1:5" ht="15.75" hidden="1" customHeight="1" outlineLevel="2">
      <c r="B433" s="7" t="s">
        <v>75</v>
      </c>
      <c r="C433" s="8" t="s">
        <v>14</v>
      </c>
      <c r="D433" s="9">
        <v>630</v>
      </c>
      <c r="E433" s="9">
        <v>630</v>
      </c>
    </row>
    <row r="434" spans="1:5" ht="15.75" hidden="1" customHeight="1" outlineLevel="2">
      <c r="B434" s="7" t="s">
        <v>75</v>
      </c>
      <c r="C434" s="8" t="s">
        <v>15</v>
      </c>
      <c r="D434" s="9"/>
      <c r="E434" s="9"/>
    </row>
    <row r="435" spans="1:5" ht="15.75" hidden="1" customHeight="1" outlineLevel="2">
      <c r="B435" s="7" t="s">
        <v>75</v>
      </c>
      <c r="C435" s="8" t="s">
        <v>16</v>
      </c>
      <c r="D435" s="9"/>
      <c r="E435" s="9"/>
    </row>
    <row r="436" spans="1:5" ht="15.75" hidden="1" customHeight="1" outlineLevel="2">
      <c r="B436" s="7" t="s">
        <v>75</v>
      </c>
      <c r="C436" s="8" t="s">
        <v>17</v>
      </c>
      <c r="D436" s="9">
        <v>40</v>
      </c>
      <c r="E436" s="9">
        <v>40</v>
      </c>
    </row>
    <row r="437" spans="1:5" ht="15.75" hidden="1" customHeight="1" outlineLevel="2">
      <c r="B437" s="7" t="s">
        <v>75</v>
      </c>
      <c r="C437" s="8" t="s">
        <v>18</v>
      </c>
      <c r="D437" s="9"/>
      <c r="E437" s="9"/>
    </row>
    <row r="438" spans="1:5" ht="15.75" hidden="1" customHeight="1" outlineLevel="2">
      <c r="B438" s="7" t="s">
        <v>75</v>
      </c>
      <c r="C438" s="8" t="s">
        <v>19</v>
      </c>
      <c r="D438" s="9"/>
      <c r="E438" s="9"/>
    </row>
    <row r="439" spans="1:5" ht="15.75" customHeight="1" outlineLevel="1" collapsed="1">
      <c r="A439" s="2">
        <v>1</v>
      </c>
      <c r="B439" s="11" t="s">
        <v>76</v>
      </c>
      <c r="C439" s="8">
        <f t="shared" ref="C439:D439" si="56">SUBTOTAL(9,C425:C438)</f>
        <v>0</v>
      </c>
      <c r="D439" s="9">
        <f t="shared" si="56"/>
        <v>6466</v>
      </c>
      <c r="E439" s="9">
        <f t="shared" ref="E439" si="57">SUBTOTAL(9,E425:E438)</f>
        <v>6466</v>
      </c>
    </row>
    <row r="440" spans="1:5" ht="15.75" hidden="1" customHeight="1" outlineLevel="2">
      <c r="B440" s="7" t="s">
        <v>77</v>
      </c>
      <c r="C440" s="8" t="s">
        <v>6</v>
      </c>
      <c r="D440" s="9">
        <v>2160</v>
      </c>
      <c r="E440" s="9">
        <v>2160</v>
      </c>
    </row>
    <row r="441" spans="1:5" ht="15.75" hidden="1" customHeight="1" outlineLevel="2">
      <c r="B441" s="7" t="s">
        <v>77</v>
      </c>
      <c r="C441" s="8" t="s">
        <v>7</v>
      </c>
      <c r="D441" s="9"/>
      <c r="E441" s="9"/>
    </row>
    <row r="442" spans="1:5" ht="15.75" hidden="1" customHeight="1" outlineLevel="2">
      <c r="B442" s="7" t="s">
        <v>77</v>
      </c>
      <c r="C442" s="8" t="s">
        <v>8</v>
      </c>
      <c r="D442" s="9">
        <v>10</v>
      </c>
      <c r="E442" s="9">
        <v>10</v>
      </c>
    </row>
    <row r="443" spans="1:5" ht="15.75" hidden="1" customHeight="1" outlineLevel="2">
      <c r="B443" s="7" t="s">
        <v>77</v>
      </c>
      <c r="C443" s="8" t="s">
        <v>9</v>
      </c>
      <c r="D443" s="9">
        <v>28</v>
      </c>
      <c r="E443" s="9">
        <v>28</v>
      </c>
    </row>
    <row r="444" spans="1:5" ht="15.75" hidden="1" customHeight="1" outlineLevel="2">
      <c r="B444" s="7" t="s">
        <v>77</v>
      </c>
      <c r="C444" s="8" t="s">
        <v>10</v>
      </c>
      <c r="D444" s="9"/>
      <c r="E444" s="9"/>
    </row>
    <row r="445" spans="1:5" ht="15.75" hidden="1" customHeight="1" outlineLevel="2">
      <c r="B445" s="7" t="s">
        <v>77</v>
      </c>
      <c r="C445" s="8" t="s">
        <v>11</v>
      </c>
      <c r="D445" s="9">
        <v>11</v>
      </c>
      <c r="E445" s="9">
        <v>11</v>
      </c>
    </row>
    <row r="446" spans="1:5" ht="15.75" hidden="1" customHeight="1" outlineLevel="2">
      <c r="B446" s="7" t="s">
        <v>77</v>
      </c>
      <c r="C446" s="8" t="s">
        <v>12</v>
      </c>
      <c r="D446" s="9">
        <v>22</v>
      </c>
      <c r="E446" s="9">
        <v>22</v>
      </c>
    </row>
    <row r="447" spans="1:5" ht="15.75" hidden="1" customHeight="1" outlineLevel="2">
      <c r="B447" s="7" t="s">
        <v>77</v>
      </c>
      <c r="C447" s="8" t="s">
        <v>13</v>
      </c>
      <c r="D447" s="9">
        <v>21</v>
      </c>
      <c r="E447" s="9">
        <v>21</v>
      </c>
    </row>
    <row r="448" spans="1:5" ht="15.75" hidden="1" customHeight="1" outlineLevel="2">
      <c r="B448" s="7" t="s">
        <v>77</v>
      </c>
      <c r="C448" s="8" t="s">
        <v>14</v>
      </c>
      <c r="D448" s="9">
        <v>1020</v>
      </c>
      <c r="E448" s="9">
        <v>1020</v>
      </c>
    </row>
    <row r="449" spans="1:5" ht="15.75" hidden="1" customHeight="1" outlineLevel="2">
      <c r="B449" s="7" t="s">
        <v>77</v>
      </c>
      <c r="C449" s="8" t="s">
        <v>15</v>
      </c>
      <c r="D449" s="9">
        <v>21</v>
      </c>
      <c r="E449" s="9">
        <v>21</v>
      </c>
    </row>
    <row r="450" spans="1:5" ht="15.75" hidden="1" customHeight="1" outlineLevel="2">
      <c r="B450" s="7" t="s">
        <v>77</v>
      </c>
      <c r="C450" s="8" t="s">
        <v>16</v>
      </c>
      <c r="D450" s="9">
        <v>18</v>
      </c>
      <c r="E450" s="9">
        <v>18</v>
      </c>
    </row>
    <row r="451" spans="1:5" ht="15.75" hidden="1" customHeight="1" outlineLevel="2">
      <c r="B451" s="7" t="s">
        <v>77</v>
      </c>
      <c r="C451" s="8" t="s">
        <v>17</v>
      </c>
      <c r="D451" s="9">
        <v>1599</v>
      </c>
      <c r="E451" s="9">
        <v>1599</v>
      </c>
    </row>
    <row r="452" spans="1:5" ht="15.75" hidden="1" customHeight="1" outlineLevel="2">
      <c r="B452" s="7" t="s">
        <v>77</v>
      </c>
      <c r="C452" s="8" t="s">
        <v>18</v>
      </c>
      <c r="D452" s="9"/>
      <c r="E452" s="9"/>
    </row>
    <row r="453" spans="1:5" ht="15.75" hidden="1" customHeight="1" outlineLevel="2">
      <c r="B453" s="7" t="s">
        <v>77</v>
      </c>
      <c r="C453" s="8" t="s">
        <v>19</v>
      </c>
      <c r="D453" s="9">
        <v>14</v>
      </c>
      <c r="E453" s="9">
        <v>14</v>
      </c>
    </row>
    <row r="454" spans="1:5" ht="15.75" customHeight="1" outlineLevel="1" collapsed="1">
      <c r="A454" s="2">
        <v>1</v>
      </c>
      <c r="B454" s="11" t="s">
        <v>78</v>
      </c>
      <c r="C454" s="8">
        <f t="shared" ref="C454:D454" si="58">SUBTOTAL(9,C440:C453)</f>
        <v>0</v>
      </c>
      <c r="D454" s="9">
        <f t="shared" si="58"/>
        <v>4924</v>
      </c>
      <c r="E454" s="9">
        <f t="shared" ref="E454" si="59">SUBTOTAL(9,E440:E453)</f>
        <v>4924</v>
      </c>
    </row>
    <row r="455" spans="1:5" ht="15.75" hidden="1" customHeight="1" outlineLevel="2">
      <c r="B455" s="7" t="s">
        <v>79</v>
      </c>
      <c r="C455" s="8" t="s">
        <v>6</v>
      </c>
      <c r="D455" s="9">
        <v>2402</v>
      </c>
      <c r="E455" s="9">
        <f>2402+100</f>
        <v>2502</v>
      </c>
    </row>
    <row r="456" spans="1:5" ht="15.75" hidden="1" customHeight="1" outlineLevel="2">
      <c r="B456" s="7" t="s">
        <v>79</v>
      </c>
      <c r="C456" s="8" t="s">
        <v>7</v>
      </c>
      <c r="D456" s="9"/>
      <c r="E456" s="9"/>
    </row>
    <row r="457" spans="1:5" ht="15.75" hidden="1" customHeight="1" outlineLevel="2">
      <c r="B457" s="7" t="s">
        <v>79</v>
      </c>
      <c r="C457" s="8" t="s">
        <v>8</v>
      </c>
      <c r="D457" s="9"/>
      <c r="E457" s="9"/>
    </row>
    <row r="458" spans="1:5" ht="15.75" hidden="1" customHeight="1" outlineLevel="2">
      <c r="B458" s="7" t="s">
        <v>79</v>
      </c>
      <c r="C458" s="8" t="s">
        <v>9</v>
      </c>
      <c r="D458" s="9"/>
      <c r="E458" s="9"/>
    </row>
    <row r="459" spans="1:5" ht="15.75" hidden="1" customHeight="1" outlineLevel="2">
      <c r="B459" s="7" t="s">
        <v>79</v>
      </c>
      <c r="C459" s="8" t="s">
        <v>10</v>
      </c>
      <c r="D459" s="9"/>
      <c r="E459" s="9"/>
    </row>
    <row r="460" spans="1:5" ht="15.75" hidden="1" customHeight="1" outlineLevel="2">
      <c r="B460" s="7" t="s">
        <v>79</v>
      </c>
      <c r="C460" s="8" t="s">
        <v>11</v>
      </c>
      <c r="D460" s="9"/>
      <c r="E460" s="9"/>
    </row>
    <row r="461" spans="1:5" ht="15.75" hidden="1" customHeight="1" outlineLevel="2">
      <c r="B461" s="7" t="s">
        <v>79</v>
      </c>
      <c r="C461" s="8" t="s">
        <v>12</v>
      </c>
      <c r="D461" s="9"/>
      <c r="E461" s="9"/>
    </row>
    <row r="462" spans="1:5" ht="15.75" hidden="1" customHeight="1" outlineLevel="2">
      <c r="B462" s="7" t="s">
        <v>79</v>
      </c>
      <c r="C462" s="8" t="s">
        <v>13</v>
      </c>
      <c r="D462" s="9"/>
      <c r="E462" s="9"/>
    </row>
    <row r="463" spans="1:5" ht="15.75" hidden="1" customHeight="1" outlineLevel="2">
      <c r="B463" s="7" t="s">
        <v>79</v>
      </c>
      <c r="C463" s="8" t="s">
        <v>14</v>
      </c>
      <c r="D463" s="9">
        <v>2402</v>
      </c>
      <c r="E463" s="9">
        <f>2402+41</f>
        <v>2443</v>
      </c>
    </row>
    <row r="464" spans="1:5" ht="15.75" hidden="1" customHeight="1" outlineLevel="2">
      <c r="B464" s="7" t="s">
        <v>79</v>
      </c>
      <c r="C464" s="8" t="s">
        <v>15</v>
      </c>
      <c r="D464" s="9"/>
      <c r="E464" s="9"/>
    </row>
    <row r="465" spans="1:5" ht="15.75" hidden="1" customHeight="1" outlineLevel="2">
      <c r="B465" s="7" t="s">
        <v>79</v>
      </c>
      <c r="C465" s="8" t="s">
        <v>16</v>
      </c>
      <c r="D465" s="9"/>
      <c r="E465" s="9"/>
    </row>
    <row r="466" spans="1:5" ht="15.75" hidden="1" customHeight="1" outlineLevel="2">
      <c r="B466" s="7" t="s">
        <v>79</v>
      </c>
      <c r="C466" s="8" t="s">
        <v>17</v>
      </c>
      <c r="D466" s="9">
        <v>2402</v>
      </c>
      <c r="E466" s="9">
        <f>2402+46</f>
        <v>2448</v>
      </c>
    </row>
    <row r="467" spans="1:5" ht="15.75" hidden="1" customHeight="1" outlineLevel="2">
      <c r="B467" s="7" t="s">
        <v>79</v>
      </c>
      <c r="C467" s="8" t="s">
        <v>18</v>
      </c>
      <c r="D467" s="9"/>
      <c r="E467" s="9"/>
    </row>
    <row r="468" spans="1:5" ht="15.75" hidden="1" customHeight="1" outlineLevel="2">
      <c r="B468" s="7" t="s">
        <v>79</v>
      </c>
      <c r="C468" s="8" t="s">
        <v>19</v>
      </c>
      <c r="D468" s="9"/>
      <c r="E468" s="9"/>
    </row>
    <row r="469" spans="1:5" ht="15.75" customHeight="1" outlineLevel="1" collapsed="1">
      <c r="A469" s="2">
        <v>1</v>
      </c>
      <c r="B469" s="11" t="s">
        <v>80</v>
      </c>
      <c r="C469" s="8">
        <f t="shared" ref="C469:D469" si="60">SUBTOTAL(9,C455:C468)</f>
        <v>0</v>
      </c>
      <c r="D469" s="9">
        <f t="shared" si="60"/>
        <v>7206</v>
      </c>
      <c r="E469" s="9">
        <f t="shared" ref="E469" si="61">SUBTOTAL(9,E455:E468)</f>
        <v>7393</v>
      </c>
    </row>
    <row r="470" spans="1:5" ht="15.75" hidden="1" customHeight="1" outlineLevel="2">
      <c r="B470" s="7" t="s">
        <v>81</v>
      </c>
      <c r="C470" s="8" t="s">
        <v>6</v>
      </c>
      <c r="D470" s="9">
        <v>7131</v>
      </c>
      <c r="E470" s="9">
        <f>7131-95</f>
        <v>7036</v>
      </c>
    </row>
    <row r="471" spans="1:5" ht="15.75" hidden="1" customHeight="1" outlineLevel="2">
      <c r="B471" s="7" t="s">
        <v>81</v>
      </c>
      <c r="C471" s="8" t="s">
        <v>7</v>
      </c>
      <c r="D471" s="9"/>
      <c r="E471" s="9"/>
    </row>
    <row r="472" spans="1:5" ht="15.75" hidden="1" customHeight="1" outlineLevel="2">
      <c r="B472" s="7" t="s">
        <v>81</v>
      </c>
      <c r="C472" s="8" t="s">
        <v>8</v>
      </c>
      <c r="D472" s="9"/>
      <c r="E472" s="9"/>
    </row>
    <row r="473" spans="1:5" ht="15.75" hidden="1" customHeight="1" outlineLevel="2">
      <c r="B473" s="7" t="s">
        <v>81</v>
      </c>
      <c r="C473" s="8" t="s">
        <v>9</v>
      </c>
      <c r="D473" s="9"/>
      <c r="E473" s="9"/>
    </row>
    <row r="474" spans="1:5" ht="15.75" hidden="1" customHeight="1" outlineLevel="2">
      <c r="B474" s="7" t="s">
        <v>81</v>
      </c>
      <c r="C474" s="8" t="s">
        <v>10</v>
      </c>
      <c r="D474" s="9">
        <v>150</v>
      </c>
      <c r="E474" s="9">
        <v>150</v>
      </c>
    </row>
    <row r="475" spans="1:5" ht="15.75" hidden="1" customHeight="1" outlineLevel="2">
      <c r="B475" s="7" t="s">
        <v>81</v>
      </c>
      <c r="C475" s="8" t="s">
        <v>11</v>
      </c>
      <c r="D475" s="9">
        <v>150</v>
      </c>
      <c r="E475" s="9">
        <v>150</v>
      </c>
    </row>
    <row r="476" spans="1:5" ht="15.75" hidden="1" customHeight="1" outlineLevel="2">
      <c r="B476" s="7" t="s">
        <v>81</v>
      </c>
      <c r="C476" s="8" t="s">
        <v>12</v>
      </c>
      <c r="D476" s="9"/>
      <c r="E476" s="9"/>
    </row>
    <row r="477" spans="1:5" ht="15.75" hidden="1" customHeight="1" outlineLevel="2">
      <c r="B477" s="7" t="s">
        <v>81</v>
      </c>
      <c r="C477" s="8" t="s">
        <v>13</v>
      </c>
      <c r="D477" s="9"/>
      <c r="E477" s="9"/>
    </row>
    <row r="478" spans="1:5" ht="15.75" hidden="1" customHeight="1" outlineLevel="2">
      <c r="B478" s="7" t="s">
        <v>81</v>
      </c>
      <c r="C478" s="8" t="s">
        <v>14</v>
      </c>
      <c r="D478" s="9"/>
      <c r="E478" s="9"/>
    </row>
    <row r="479" spans="1:5" ht="15.75" hidden="1" customHeight="1" outlineLevel="2">
      <c r="B479" s="7" t="s">
        <v>81</v>
      </c>
      <c r="C479" s="8" t="s">
        <v>15</v>
      </c>
      <c r="D479" s="9"/>
      <c r="E479" s="9"/>
    </row>
    <row r="480" spans="1:5" ht="15.75" hidden="1" customHeight="1" outlineLevel="2">
      <c r="B480" s="7" t="s">
        <v>81</v>
      </c>
      <c r="C480" s="8" t="s">
        <v>16</v>
      </c>
      <c r="D480" s="9"/>
      <c r="E480" s="9"/>
    </row>
    <row r="481" spans="1:5" ht="15.75" hidden="1" customHeight="1" outlineLevel="2">
      <c r="B481" s="7" t="s">
        <v>81</v>
      </c>
      <c r="C481" s="8" t="s">
        <v>17</v>
      </c>
      <c r="D481" s="9"/>
      <c r="E481" s="9"/>
    </row>
    <row r="482" spans="1:5" ht="15.75" hidden="1" customHeight="1" outlineLevel="2">
      <c r="B482" s="7" t="s">
        <v>81</v>
      </c>
      <c r="C482" s="8" t="s">
        <v>18</v>
      </c>
      <c r="D482" s="9"/>
      <c r="E482" s="9"/>
    </row>
    <row r="483" spans="1:5" ht="15.75" hidden="1" customHeight="1" outlineLevel="2">
      <c r="B483" s="7" t="s">
        <v>81</v>
      </c>
      <c r="C483" s="8" t="s">
        <v>19</v>
      </c>
      <c r="D483" s="9"/>
      <c r="E483" s="9"/>
    </row>
    <row r="484" spans="1:5" ht="15.75" customHeight="1" outlineLevel="1" collapsed="1">
      <c r="A484" s="2">
        <v>1</v>
      </c>
      <c r="B484" s="11" t="s">
        <v>81</v>
      </c>
      <c r="C484" s="8">
        <f t="shared" ref="C484:D484" si="62">SUBTOTAL(9,C470:C483)</f>
        <v>0</v>
      </c>
      <c r="D484" s="9">
        <f t="shared" si="62"/>
        <v>7431</v>
      </c>
      <c r="E484" s="9">
        <f t="shared" ref="E484" si="63">SUBTOTAL(9,E470:E483)</f>
        <v>7336</v>
      </c>
    </row>
    <row r="485" spans="1:5" ht="15.75" hidden="1" customHeight="1" outlineLevel="2">
      <c r="B485" s="7" t="s">
        <v>82</v>
      </c>
      <c r="C485" s="8" t="s">
        <v>6</v>
      </c>
      <c r="D485" s="9">
        <v>400</v>
      </c>
      <c r="E485" s="9">
        <v>400</v>
      </c>
    </row>
    <row r="486" spans="1:5" ht="15.75" hidden="1" customHeight="1" outlineLevel="2">
      <c r="B486" s="7" t="s">
        <v>82</v>
      </c>
      <c r="C486" s="8" t="s">
        <v>7</v>
      </c>
      <c r="D486" s="9"/>
      <c r="E486" s="9"/>
    </row>
    <row r="487" spans="1:5" ht="15.75" hidden="1" customHeight="1" outlineLevel="2">
      <c r="B487" s="7" t="s">
        <v>82</v>
      </c>
      <c r="C487" s="8" t="s">
        <v>8</v>
      </c>
      <c r="D487" s="9"/>
      <c r="E487" s="9"/>
    </row>
    <row r="488" spans="1:5" ht="15.75" hidden="1" customHeight="1" outlineLevel="2">
      <c r="B488" s="7" t="s">
        <v>82</v>
      </c>
      <c r="C488" s="8" t="s">
        <v>9</v>
      </c>
      <c r="D488" s="9"/>
      <c r="E488" s="9"/>
    </row>
    <row r="489" spans="1:5" ht="15.75" hidden="1" customHeight="1" outlineLevel="2">
      <c r="B489" s="7" t="s">
        <v>82</v>
      </c>
      <c r="C489" s="8" t="s">
        <v>10</v>
      </c>
      <c r="D489" s="9">
        <v>2</v>
      </c>
      <c r="E489" s="9">
        <v>2</v>
      </c>
    </row>
    <row r="490" spans="1:5" ht="15.75" hidden="1" customHeight="1" outlineLevel="2">
      <c r="B490" s="7" t="s">
        <v>82</v>
      </c>
      <c r="C490" s="8" t="s">
        <v>11</v>
      </c>
      <c r="D490" s="9"/>
      <c r="E490" s="9"/>
    </row>
    <row r="491" spans="1:5" ht="15.75" hidden="1" customHeight="1" outlineLevel="2">
      <c r="B491" s="7" t="s">
        <v>82</v>
      </c>
      <c r="C491" s="8" t="s">
        <v>12</v>
      </c>
      <c r="D491" s="9"/>
      <c r="E491" s="9"/>
    </row>
    <row r="492" spans="1:5" ht="15.75" hidden="1" customHeight="1" outlineLevel="2">
      <c r="B492" s="7" t="s">
        <v>82</v>
      </c>
      <c r="C492" s="8" t="s">
        <v>13</v>
      </c>
      <c r="D492" s="9"/>
      <c r="E492" s="9"/>
    </row>
    <row r="493" spans="1:5" ht="15.75" hidden="1" customHeight="1" outlineLevel="2">
      <c r="B493" s="7" t="s">
        <v>82</v>
      </c>
      <c r="C493" s="8" t="s">
        <v>14</v>
      </c>
      <c r="D493" s="9">
        <v>18</v>
      </c>
      <c r="E493" s="9">
        <v>18</v>
      </c>
    </row>
    <row r="494" spans="1:5" ht="15.75" hidden="1" customHeight="1" outlineLevel="2">
      <c r="B494" s="7" t="s">
        <v>82</v>
      </c>
      <c r="C494" s="8" t="s">
        <v>15</v>
      </c>
      <c r="D494" s="9"/>
      <c r="E494" s="9"/>
    </row>
    <row r="495" spans="1:5" ht="31.5" hidden="1" customHeight="1" outlineLevel="2">
      <c r="B495" s="7" t="s">
        <v>82</v>
      </c>
      <c r="C495" s="8" t="s">
        <v>16</v>
      </c>
      <c r="D495" s="9">
        <v>327</v>
      </c>
      <c r="E495" s="9">
        <v>327</v>
      </c>
    </row>
    <row r="496" spans="1:5" ht="23.25" hidden="1" customHeight="1" outlineLevel="2">
      <c r="B496" s="7" t="s">
        <v>82</v>
      </c>
      <c r="C496" s="8" t="s">
        <v>17</v>
      </c>
      <c r="D496" s="9">
        <v>583</v>
      </c>
      <c r="E496" s="9">
        <v>583</v>
      </c>
    </row>
    <row r="497" spans="1:5" ht="15.75" hidden="1" customHeight="1" outlineLevel="2">
      <c r="B497" s="7" t="s">
        <v>82</v>
      </c>
      <c r="C497" s="8" t="s">
        <v>18</v>
      </c>
      <c r="D497" s="9"/>
      <c r="E497" s="9"/>
    </row>
    <row r="498" spans="1:5" ht="15.75" hidden="1" customHeight="1" outlineLevel="2">
      <c r="B498" s="7" t="s">
        <v>82</v>
      </c>
      <c r="C498" s="8" t="s">
        <v>19</v>
      </c>
      <c r="D498" s="9"/>
      <c r="E498" s="9"/>
    </row>
    <row r="499" spans="1:5" ht="15.75" customHeight="1" outlineLevel="1" collapsed="1">
      <c r="A499" s="2">
        <v>1</v>
      </c>
      <c r="B499" s="11" t="s">
        <v>83</v>
      </c>
      <c r="C499" s="8">
        <f t="shared" ref="C499:D499" si="64">SUBTOTAL(9,C485:C498)</f>
        <v>0</v>
      </c>
      <c r="D499" s="9">
        <f t="shared" si="64"/>
        <v>1330</v>
      </c>
      <c r="E499" s="9">
        <f t="shared" ref="E499" si="65">SUBTOTAL(9,E485:E498)</f>
        <v>1330</v>
      </c>
    </row>
    <row r="500" spans="1:5" ht="15.75" hidden="1" customHeight="1" outlineLevel="2">
      <c r="B500" s="7" t="s">
        <v>84</v>
      </c>
      <c r="C500" s="8" t="s">
        <v>6</v>
      </c>
      <c r="D500" s="9">
        <v>300</v>
      </c>
      <c r="E500" s="9">
        <v>300</v>
      </c>
    </row>
    <row r="501" spans="1:5" ht="15.75" hidden="1" customHeight="1" outlineLevel="2">
      <c r="B501" s="7" t="s">
        <v>84</v>
      </c>
      <c r="C501" s="8" t="s">
        <v>7</v>
      </c>
      <c r="D501" s="9"/>
      <c r="E501" s="9"/>
    </row>
    <row r="502" spans="1:5" ht="15.75" hidden="1" customHeight="1" outlineLevel="2">
      <c r="B502" s="7" t="s">
        <v>84</v>
      </c>
      <c r="C502" s="8" t="s">
        <v>8</v>
      </c>
      <c r="D502" s="9"/>
      <c r="E502" s="9"/>
    </row>
    <row r="503" spans="1:5" ht="15.75" hidden="1" customHeight="1" outlineLevel="2">
      <c r="B503" s="7" t="s">
        <v>84</v>
      </c>
      <c r="C503" s="8" t="s">
        <v>9</v>
      </c>
      <c r="D503" s="9"/>
      <c r="E503" s="9"/>
    </row>
    <row r="504" spans="1:5" ht="15.75" hidden="1" customHeight="1" outlineLevel="2">
      <c r="B504" s="7" t="s">
        <v>84</v>
      </c>
      <c r="C504" s="8" t="s">
        <v>10</v>
      </c>
      <c r="D504" s="9"/>
      <c r="E504" s="9"/>
    </row>
    <row r="505" spans="1:5" ht="15.75" hidden="1" customHeight="1" outlineLevel="2">
      <c r="B505" s="7" t="s">
        <v>84</v>
      </c>
      <c r="C505" s="8" t="s">
        <v>11</v>
      </c>
      <c r="D505" s="9"/>
      <c r="E505" s="9"/>
    </row>
    <row r="506" spans="1:5" ht="15.75" hidden="1" customHeight="1" outlineLevel="2">
      <c r="B506" s="7" t="s">
        <v>84</v>
      </c>
      <c r="C506" s="8" t="s">
        <v>12</v>
      </c>
      <c r="D506" s="9"/>
      <c r="E506" s="9"/>
    </row>
    <row r="507" spans="1:5" ht="15.75" hidden="1" customHeight="1" outlineLevel="2">
      <c r="B507" s="7" t="s">
        <v>84</v>
      </c>
      <c r="C507" s="8" t="s">
        <v>13</v>
      </c>
      <c r="D507" s="9"/>
      <c r="E507" s="9"/>
    </row>
    <row r="508" spans="1:5" ht="15.75" hidden="1" customHeight="1" outlineLevel="2">
      <c r="B508" s="7" t="s">
        <v>84</v>
      </c>
      <c r="C508" s="8" t="s">
        <v>14</v>
      </c>
      <c r="D508" s="9"/>
      <c r="E508" s="9"/>
    </row>
    <row r="509" spans="1:5" ht="15.75" hidden="1" customHeight="1" outlineLevel="2">
      <c r="B509" s="7" t="s">
        <v>84</v>
      </c>
      <c r="C509" s="8" t="s">
        <v>15</v>
      </c>
      <c r="D509" s="9"/>
      <c r="E509" s="9"/>
    </row>
    <row r="510" spans="1:5" ht="15.75" hidden="1" customHeight="1" outlineLevel="2">
      <c r="B510" s="7" t="s">
        <v>84</v>
      </c>
      <c r="C510" s="8" t="s">
        <v>16</v>
      </c>
      <c r="D510" s="9"/>
      <c r="E510" s="9"/>
    </row>
    <row r="511" spans="1:5" ht="15.75" hidden="1" customHeight="1" outlineLevel="2">
      <c r="B511" s="7" t="s">
        <v>84</v>
      </c>
      <c r="C511" s="8" t="s">
        <v>17</v>
      </c>
      <c r="D511" s="9"/>
      <c r="E511" s="9"/>
    </row>
    <row r="512" spans="1:5" ht="15.75" hidden="1" customHeight="1" outlineLevel="2">
      <c r="B512" s="7" t="s">
        <v>84</v>
      </c>
      <c r="C512" s="8" t="s">
        <v>18</v>
      </c>
      <c r="D512" s="9"/>
      <c r="E512" s="9"/>
    </row>
    <row r="513" spans="1:6" ht="15.75" hidden="1" customHeight="1" outlineLevel="2">
      <c r="B513" s="13" t="s">
        <v>84</v>
      </c>
      <c r="C513" s="8" t="s">
        <v>19</v>
      </c>
      <c r="D513" s="14"/>
      <c r="E513" s="14"/>
    </row>
    <row r="514" spans="1:6" ht="15.75" customHeight="1" outlineLevel="1" collapsed="1">
      <c r="A514" s="2">
        <v>1</v>
      </c>
      <c r="B514" s="11" t="s">
        <v>85</v>
      </c>
      <c r="C514" s="15">
        <f t="shared" ref="C514:D514" si="66">SUBTOTAL(9,C500:C513)</f>
        <v>0</v>
      </c>
      <c r="D514" s="9">
        <f t="shared" si="66"/>
        <v>300</v>
      </c>
      <c r="E514" s="9">
        <f t="shared" ref="E514" si="67">SUBTOTAL(9,E500:E513)</f>
        <v>300</v>
      </c>
    </row>
    <row r="515" spans="1:6">
      <c r="A515" s="2">
        <v>1</v>
      </c>
      <c r="B515" s="11" t="s">
        <v>86</v>
      </c>
      <c r="C515" s="15">
        <f t="shared" ref="C515" si="68">SUBTOTAL(9,C5:C513)</f>
        <v>0</v>
      </c>
      <c r="D515" s="9">
        <f>SUBTOTAL(9,D5:D513)</f>
        <v>106332</v>
      </c>
      <c r="E515" s="9">
        <f>SUBTOTAL(9,E5:E513)</f>
        <v>106332</v>
      </c>
      <c r="F515" s="16"/>
    </row>
    <row r="517" spans="1:6">
      <c r="B517" s="2" t="s">
        <v>87</v>
      </c>
      <c r="D517" s="17">
        <v>53</v>
      </c>
      <c r="E517" s="17">
        <v>53</v>
      </c>
    </row>
    <row r="518" spans="1:6">
      <c r="B518" s="2" t="s">
        <v>88</v>
      </c>
      <c r="D518" s="3">
        <v>106385</v>
      </c>
      <c r="E518" s="17">
        <f>E515+E517</f>
        <v>106385</v>
      </c>
    </row>
    <row r="519" spans="1:6">
      <c r="B519" s="2" t="s">
        <v>89</v>
      </c>
      <c r="D519" s="3">
        <v>106385</v>
      </c>
      <c r="E519" s="3">
        <v>106385</v>
      </c>
    </row>
  </sheetData>
  <autoFilter ref="A4:F514"/>
  <mergeCells count="2">
    <mergeCell ref="B2:D2"/>
    <mergeCell ref="B3:D3"/>
  </mergeCells>
  <conditionalFormatting sqref="A1:XFD1048576">
    <cfRule type="expression" dxfId="1644" priority="1">
      <formula>$A1=1</formula>
    </cfRule>
  </conditionalFormatting>
  <pageMargins left="0.11811023622047245" right="0.11811023622047245" top="0.15748031496062992" bottom="0" header="0.31496062992125984" footer="0.31496062992125984"/>
  <pageSetup paperSize="9" scale="86" fitToHeight="2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95"/>
  <sheetViews>
    <sheetView topLeftCell="B1" zoomScale="80" zoomScaleNormal="80" zoomScaleSheetLayoutView="85" workbookViewId="0">
      <pane xSplit="2" ySplit="4" topLeftCell="D5" activePane="bottomRight" state="frozen"/>
      <selection sqref="A1:A1048576"/>
      <selection pane="topRight" sqref="A1:A1048576"/>
      <selection pane="bottomLeft" sqref="A1:A1048576"/>
      <selection pane="bottomRight" activeCell="B42" sqref="B42"/>
    </sheetView>
  </sheetViews>
  <sheetFormatPr defaultRowHeight="15"/>
  <cols>
    <col min="1" max="1" width="5" style="18" hidden="1" customWidth="1"/>
    <col min="2" max="2" width="56" style="19" customWidth="1"/>
    <col min="3" max="3" width="19" style="20" customWidth="1"/>
    <col min="4" max="4" width="6.5703125" style="20" customWidth="1"/>
    <col min="5" max="5" width="7.42578125" style="20" customWidth="1"/>
    <col min="6" max="7" width="6.5703125" style="20" customWidth="1"/>
    <col min="8" max="29" width="6.5703125" style="22" customWidth="1"/>
    <col min="30" max="30" width="6.7109375" style="22" customWidth="1"/>
    <col min="31" max="33" width="6.85546875" style="22" customWidth="1"/>
    <col min="34" max="34" width="7.28515625" style="22" customWidth="1"/>
    <col min="35" max="35" width="7.140625" style="22" customWidth="1"/>
    <col min="36" max="36" width="7.42578125" style="22" customWidth="1"/>
    <col min="37" max="46" width="6.5703125" style="22" customWidth="1"/>
    <col min="47" max="85" width="9.140625" style="22" customWidth="1"/>
    <col min="86" max="86" width="68.28515625" style="22" customWidth="1"/>
    <col min="87" max="95" width="0" style="22" hidden="1" customWidth="1"/>
    <col min="96" max="98" width="14.85546875" style="22" customWidth="1"/>
    <col min="99" max="101" width="0" style="22" hidden="1" customWidth="1"/>
    <col min="102" max="102" width="12.7109375" style="22" customWidth="1"/>
    <col min="103" max="103" width="14.85546875" style="22" customWidth="1"/>
    <col min="104" max="104" width="12.7109375" style="22" customWidth="1"/>
    <col min="105" max="105" width="12.42578125" style="22" customWidth="1"/>
    <col min="106" max="106" width="13.140625" style="22" customWidth="1"/>
    <col min="107" max="108" width="12.42578125" style="22" customWidth="1"/>
    <col min="109" max="112" width="12.7109375" style="22" customWidth="1"/>
    <col min="113" max="113" width="14.85546875" style="22" customWidth="1"/>
    <col min="114" max="114" width="12.7109375" style="22" customWidth="1"/>
    <col min="115" max="115" width="14.85546875" style="22" customWidth="1"/>
    <col min="116" max="119" width="12.7109375" style="22" customWidth="1"/>
    <col min="120" max="120" width="14.85546875" style="22" customWidth="1"/>
    <col min="121" max="122" width="12.7109375" style="22" customWidth="1"/>
    <col min="123" max="123" width="14.85546875" style="22" customWidth="1"/>
    <col min="124" max="124" width="12.7109375" style="22" customWidth="1"/>
    <col min="125" max="139" width="0" style="22" hidden="1" customWidth="1"/>
    <col min="140" max="140" width="9.140625" style="22" customWidth="1"/>
    <col min="141" max="141" width="12" style="22" customWidth="1"/>
    <col min="142" max="142" width="66.28515625" style="22" customWidth="1"/>
    <col min="143" max="149" width="0" style="22" hidden="1" customWidth="1"/>
    <col min="150" max="150" width="15.140625" style="22" customWidth="1"/>
    <col min="151" max="151" width="0" style="22" hidden="1" customWidth="1"/>
    <col min="152" max="152" width="16.5703125" style="22" customWidth="1"/>
    <col min="153" max="156" width="0" style="22" hidden="1" customWidth="1"/>
    <col min="157" max="256" width="9.140625" style="22"/>
    <col min="257" max="257" width="0" style="22" hidden="1" customWidth="1"/>
    <col min="258" max="258" width="56" style="22" customWidth="1"/>
    <col min="259" max="259" width="19" style="22" customWidth="1"/>
    <col min="260" max="260" width="6.5703125" style="22" customWidth="1"/>
    <col min="261" max="261" width="7.42578125" style="22" customWidth="1"/>
    <col min="262" max="285" width="6.5703125" style="22" customWidth="1"/>
    <col min="286" max="286" width="6.7109375" style="22" customWidth="1"/>
    <col min="287" max="289" width="6.85546875" style="22" customWidth="1"/>
    <col min="290" max="290" width="7.28515625" style="22" customWidth="1"/>
    <col min="291" max="291" width="7.140625" style="22" customWidth="1"/>
    <col min="292" max="292" width="7.42578125" style="22" customWidth="1"/>
    <col min="293" max="302" width="6.5703125" style="22" customWidth="1"/>
    <col min="303" max="341" width="9.140625" style="22" customWidth="1"/>
    <col min="342" max="342" width="68.28515625" style="22" customWidth="1"/>
    <col min="343" max="351" width="0" style="22" hidden="1" customWidth="1"/>
    <col min="352" max="354" width="14.85546875" style="22" customWidth="1"/>
    <col min="355" max="357" width="0" style="22" hidden="1" customWidth="1"/>
    <col min="358" max="358" width="12.7109375" style="22" customWidth="1"/>
    <col min="359" max="359" width="14.85546875" style="22" customWidth="1"/>
    <col min="360" max="360" width="12.7109375" style="22" customWidth="1"/>
    <col min="361" max="361" width="12.42578125" style="22" customWidth="1"/>
    <col min="362" max="362" width="13.140625" style="22" customWidth="1"/>
    <col min="363" max="364" width="12.42578125" style="22" customWidth="1"/>
    <col min="365" max="368" width="12.7109375" style="22" customWidth="1"/>
    <col min="369" max="369" width="14.85546875" style="22" customWidth="1"/>
    <col min="370" max="370" width="12.7109375" style="22" customWidth="1"/>
    <col min="371" max="371" width="14.85546875" style="22" customWidth="1"/>
    <col min="372" max="375" width="12.7109375" style="22" customWidth="1"/>
    <col min="376" max="376" width="14.85546875" style="22" customWidth="1"/>
    <col min="377" max="378" width="12.7109375" style="22" customWidth="1"/>
    <col min="379" max="379" width="14.85546875" style="22" customWidth="1"/>
    <col min="380" max="380" width="12.7109375" style="22" customWidth="1"/>
    <col min="381" max="395" width="0" style="22" hidden="1" customWidth="1"/>
    <col min="396" max="396" width="9.140625" style="22" customWidth="1"/>
    <col min="397" max="397" width="12" style="22" customWidth="1"/>
    <col min="398" max="398" width="66.28515625" style="22" customWidth="1"/>
    <col min="399" max="405" width="0" style="22" hidden="1" customWidth="1"/>
    <col min="406" max="406" width="15.140625" style="22" customWidth="1"/>
    <col min="407" max="407" width="0" style="22" hidden="1" customWidth="1"/>
    <col min="408" max="408" width="16.5703125" style="22" customWidth="1"/>
    <col min="409" max="412" width="0" style="22" hidden="1" customWidth="1"/>
    <col min="413" max="512" width="9.140625" style="22"/>
    <col min="513" max="513" width="0" style="22" hidden="1" customWidth="1"/>
    <col min="514" max="514" width="56" style="22" customWidth="1"/>
    <col min="515" max="515" width="19" style="22" customWidth="1"/>
    <col min="516" max="516" width="6.5703125" style="22" customWidth="1"/>
    <col min="517" max="517" width="7.42578125" style="22" customWidth="1"/>
    <col min="518" max="541" width="6.5703125" style="22" customWidth="1"/>
    <col min="542" max="542" width="6.7109375" style="22" customWidth="1"/>
    <col min="543" max="545" width="6.85546875" style="22" customWidth="1"/>
    <col min="546" max="546" width="7.28515625" style="22" customWidth="1"/>
    <col min="547" max="547" width="7.140625" style="22" customWidth="1"/>
    <col min="548" max="548" width="7.42578125" style="22" customWidth="1"/>
    <col min="549" max="558" width="6.5703125" style="22" customWidth="1"/>
    <col min="559" max="597" width="9.140625" style="22" customWidth="1"/>
    <col min="598" max="598" width="68.28515625" style="22" customWidth="1"/>
    <col min="599" max="607" width="0" style="22" hidden="1" customWidth="1"/>
    <col min="608" max="610" width="14.85546875" style="22" customWidth="1"/>
    <col min="611" max="613" width="0" style="22" hidden="1" customWidth="1"/>
    <col min="614" max="614" width="12.7109375" style="22" customWidth="1"/>
    <col min="615" max="615" width="14.85546875" style="22" customWidth="1"/>
    <col min="616" max="616" width="12.7109375" style="22" customWidth="1"/>
    <col min="617" max="617" width="12.42578125" style="22" customWidth="1"/>
    <col min="618" max="618" width="13.140625" style="22" customWidth="1"/>
    <col min="619" max="620" width="12.42578125" style="22" customWidth="1"/>
    <col min="621" max="624" width="12.7109375" style="22" customWidth="1"/>
    <col min="625" max="625" width="14.85546875" style="22" customWidth="1"/>
    <col min="626" max="626" width="12.7109375" style="22" customWidth="1"/>
    <col min="627" max="627" width="14.85546875" style="22" customWidth="1"/>
    <col min="628" max="631" width="12.7109375" style="22" customWidth="1"/>
    <col min="632" max="632" width="14.85546875" style="22" customWidth="1"/>
    <col min="633" max="634" width="12.7109375" style="22" customWidth="1"/>
    <col min="635" max="635" width="14.85546875" style="22" customWidth="1"/>
    <col min="636" max="636" width="12.7109375" style="22" customWidth="1"/>
    <col min="637" max="651" width="0" style="22" hidden="1" customWidth="1"/>
    <col min="652" max="652" width="9.140625" style="22" customWidth="1"/>
    <col min="653" max="653" width="12" style="22" customWidth="1"/>
    <col min="654" max="654" width="66.28515625" style="22" customWidth="1"/>
    <col min="655" max="661" width="0" style="22" hidden="1" customWidth="1"/>
    <col min="662" max="662" width="15.140625" style="22" customWidth="1"/>
    <col min="663" max="663" width="0" style="22" hidden="1" customWidth="1"/>
    <col min="664" max="664" width="16.5703125" style="22" customWidth="1"/>
    <col min="665" max="668" width="0" style="22" hidden="1" customWidth="1"/>
    <col min="669" max="768" width="9.140625" style="22"/>
    <col min="769" max="769" width="0" style="22" hidden="1" customWidth="1"/>
    <col min="770" max="770" width="56" style="22" customWidth="1"/>
    <col min="771" max="771" width="19" style="22" customWidth="1"/>
    <col min="772" max="772" width="6.5703125" style="22" customWidth="1"/>
    <col min="773" max="773" width="7.42578125" style="22" customWidth="1"/>
    <col min="774" max="797" width="6.5703125" style="22" customWidth="1"/>
    <col min="798" max="798" width="6.7109375" style="22" customWidth="1"/>
    <col min="799" max="801" width="6.85546875" style="22" customWidth="1"/>
    <col min="802" max="802" width="7.28515625" style="22" customWidth="1"/>
    <col min="803" max="803" width="7.140625" style="22" customWidth="1"/>
    <col min="804" max="804" width="7.42578125" style="22" customWidth="1"/>
    <col min="805" max="814" width="6.5703125" style="22" customWidth="1"/>
    <col min="815" max="853" width="9.140625" style="22" customWidth="1"/>
    <col min="854" max="854" width="68.28515625" style="22" customWidth="1"/>
    <col min="855" max="863" width="0" style="22" hidden="1" customWidth="1"/>
    <col min="864" max="866" width="14.85546875" style="22" customWidth="1"/>
    <col min="867" max="869" width="0" style="22" hidden="1" customWidth="1"/>
    <col min="870" max="870" width="12.7109375" style="22" customWidth="1"/>
    <col min="871" max="871" width="14.85546875" style="22" customWidth="1"/>
    <col min="872" max="872" width="12.7109375" style="22" customWidth="1"/>
    <col min="873" max="873" width="12.42578125" style="22" customWidth="1"/>
    <col min="874" max="874" width="13.140625" style="22" customWidth="1"/>
    <col min="875" max="876" width="12.42578125" style="22" customWidth="1"/>
    <col min="877" max="880" width="12.7109375" style="22" customWidth="1"/>
    <col min="881" max="881" width="14.85546875" style="22" customWidth="1"/>
    <col min="882" max="882" width="12.7109375" style="22" customWidth="1"/>
    <col min="883" max="883" width="14.85546875" style="22" customWidth="1"/>
    <col min="884" max="887" width="12.7109375" style="22" customWidth="1"/>
    <col min="888" max="888" width="14.85546875" style="22" customWidth="1"/>
    <col min="889" max="890" width="12.7109375" style="22" customWidth="1"/>
    <col min="891" max="891" width="14.85546875" style="22" customWidth="1"/>
    <col min="892" max="892" width="12.7109375" style="22" customWidth="1"/>
    <col min="893" max="907" width="0" style="22" hidden="1" customWidth="1"/>
    <col min="908" max="908" width="9.140625" style="22" customWidth="1"/>
    <col min="909" max="909" width="12" style="22" customWidth="1"/>
    <col min="910" max="910" width="66.28515625" style="22" customWidth="1"/>
    <col min="911" max="917" width="0" style="22" hidden="1" customWidth="1"/>
    <col min="918" max="918" width="15.140625" style="22" customWidth="1"/>
    <col min="919" max="919" width="0" style="22" hidden="1" customWidth="1"/>
    <col min="920" max="920" width="16.5703125" style="22" customWidth="1"/>
    <col min="921" max="924" width="0" style="22" hidden="1" customWidth="1"/>
    <col min="925" max="1024" width="9.140625" style="22"/>
    <col min="1025" max="1025" width="0" style="22" hidden="1" customWidth="1"/>
    <col min="1026" max="1026" width="56" style="22" customWidth="1"/>
    <col min="1027" max="1027" width="19" style="22" customWidth="1"/>
    <col min="1028" max="1028" width="6.5703125" style="22" customWidth="1"/>
    <col min="1029" max="1029" width="7.42578125" style="22" customWidth="1"/>
    <col min="1030" max="1053" width="6.5703125" style="22" customWidth="1"/>
    <col min="1054" max="1054" width="6.7109375" style="22" customWidth="1"/>
    <col min="1055" max="1057" width="6.85546875" style="22" customWidth="1"/>
    <col min="1058" max="1058" width="7.28515625" style="22" customWidth="1"/>
    <col min="1059" max="1059" width="7.140625" style="22" customWidth="1"/>
    <col min="1060" max="1060" width="7.42578125" style="22" customWidth="1"/>
    <col min="1061" max="1070" width="6.5703125" style="22" customWidth="1"/>
    <col min="1071" max="1109" width="9.140625" style="22" customWidth="1"/>
    <col min="1110" max="1110" width="68.28515625" style="22" customWidth="1"/>
    <col min="1111" max="1119" width="0" style="22" hidden="1" customWidth="1"/>
    <col min="1120" max="1122" width="14.85546875" style="22" customWidth="1"/>
    <col min="1123" max="1125" width="0" style="22" hidden="1" customWidth="1"/>
    <col min="1126" max="1126" width="12.7109375" style="22" customWidth="1"/>
    <col min="1127" max="1127" width="14.85546875" style="22" customWidth="1"/>
    <col min="1128" max="1128" width="12.7109375" style="22" customWidth="1"/>
    <col min="1129" max="1129" width="12.42578125" style="22" customWidth="1"/>
    <col min="1130" max="1130" width="13.140625" style="22" customWidth="1"/>
    <col min="1131" max="1132" width="12.42578125" style="22" customWidth="1"/>
    <col min="1133" max="1136" width="12.7109375" style="22" customWidth="1"/>
    <col min="1137" max="1137" width="14.85546875" style="22" customWidth="1"/>
    <col min="1138" max="1138" width="12.7109375" style="22" customWidth="1"/>
    <col min="1139" max="1139" width="14.85546875" style="22" customWidth="1"/>
    <col min="1140" max="1143" width="12.7109375" style="22" customWidth="1"/>
    <col min="1144" max="1144" width="14.85546875" style="22" customWidth="1"/>
    <col min="1145" max="1146" width="12.7109375" style="22" customWidth="1"/>
    <col min="1147" max="1147" width="14.85546875" style="22" customWidth="1"/>
    <col min="1148" max="1148" width="12.7109375" style="22" customWidth="1"/>
    <col min="1149" max="1163" width="0" style="22" hidden="1" customWidth="1"/>
    <col min="1164" max="1164" width="9.140625" style="22" customWidth="1"/>
    <col min="1165" max="1165" width="12" style="22" customWidth="1"/>
    <col min="1166" max="1166" width="66.28515625" style="22" customWidth="1"/>
    <col min="1167" max="1173" width="0" style="22" hidden="1" customWidth="1"/>
    <col min="1174" max="1174" width="15.140625" style="22" customWidth="1"/>
    <col min="1175" max="1175" width="0" style="22" hidden="1" customWidth="1"/>
    <col min="1176" max="1176" width="16.5703125" style="22" customWidth="1"/>
    <col min="1177" max="1180" width="0" style="22" hidden="1" customWidth="1"/>
    <col min="1181" max="1280" width="9.140625" style="22"/>
    <col min="1281" max="1281" width="0" style="22" hidden="1" customWidth="1"/>
    <col min="1282" max="1282" width="56" style="22" customWidth="1"/>
    <col min="1283" max="1283" width="19" style="22" customWidth="1"/>
    <col min="1284" max="1284" width="6.5703125" style="22" customWidth="1"/>
    <col min="1285" max="1285" width="7.42578125" style="22" customWidth="1"/>
    <col min="1286" max="1309" width="6.5703125" style="22" customWidth="1"/>
    <col min="1310" max="1310" width="6.7109375" style="22" customWidth="1"/>
    <col min="1311" max="1313" width="6.85546875" style="22" customWidth="1"/>
    <col min="1314" max="1314" width="7.28515625" style="22" customWidth="1"/>
    <col min="1315" max="1315" width="7.140625" style="22" customWidth="1"/>
    <col min="1316" max="1316" width="7.42578125" style="22" customWidth="1"/>
    <col min="1317" max="1326" width="6.5703125" style="22" customWidth="1"/>
    <col min="1327" max="1365" width="9.140625" style="22" customWidth="1"/>
    <col min="1366" max="1366" width="68.28515625" style="22" customWidth="1"/>
    <col min="1367" max="1375" width="0" style="22" hidden="1" customWidth="1"/>
    <col min="1376" max="1378" width="14.85546875" style="22" customWidth="1"/>
    <col min="1379" max="1381" width="0" style="22" hidden="1" customWidth="1"/>
    <col min="1382" max="1382" width="12.7109375" style="22" customWidth="1"/>
    <col min="1383" max="1383" width="14.85546875" style="22" customWidth="1"/>
    <col min="1384" max="1384" width="12.7109375" style="22" customWidth="1"/>
    <col min="1385" max="1385" width="12.42578125" style="22" customWidth="1"/>
    <col min="1386" max="1386" width="13.140625" style="22" customWidth="1"/>
    <col min="1387" max="1388" width="12.42578125" style="22" customWidth="1"/>
    <col min="1389" max="1392" width="12.7109375" style="22" customWidth="1"/>
    <col min="1393" max="1393" width="14.85546875" style="22" customWidth="1"/>
    <col min="1394" max="1394" width="12.7109375" style="22" customWidth="1"/>
    <col min="1395" max="1395" width="14.85546875" style="22" customWidth="1"/>
    <col min="1396" max="1399" width="12.7109375" style="22" customWidth="1"/>
    <col min="1400" max="1400" width="14.85546875" style="22" customWidth="1"/>
    <col min="1401" max="1402" width="12.7109375" style="22" customWidth="1"/>
    <col min="1403" max="1403" width="14.85546875" style="22" customWidth="1"/>
    <col min="1404" max="1404" width="12.7109375" style="22" customWidth="1"/>
    <col min="1405" max="1419" width="0" style="22" hidden="1" customWidth="1"/>
    <col min="1420" max="1420" width="9.140625" style="22" customWidth="1"/>
    <col min="1421" max="1421" width="12" style="22" customWidth="1"/>
    <col min="1422" max="1422" width="66.28515625" style="22" customWidth="1"/>
    <col min="1423" max="1429" width="0" style="22" hidden="1" customWidth="1"/>
    <col min="1430" max="1430" width="15.140625" style="22" customWidth="1"/>
    <col min="1431" max="1431" width="0" style="22" hidden="1" customWidth="1"/>
    <col min="1432" max="1432" width="16.5703125" style="22" customWidth="1"/>
    <col min="1433" max="1436" width="0" style="22" hidden="1" customWidth="1"/>
    <col min="1437" max="1536" width="9.140625" style="22"/>
    <col min="1537" max="1537" width="0" style="22" hidden="1" customWidth="1"/>
    <col min="1538" max="1538" width="56" style="22" customWidth="1"/>
    <col min="1539" max="1539" width="19" style="22" customWidth="1"/>
    <col min="1540" max="1540" width="6.5703125" style="22" customWidth="1"/>
    <col min="1541" max="1541" width="7.42578125" style="22" customWidth="1"/>
    <col min="1542" max="1565" width="6.5703125" style="22" customWidth="1"/>
    <col min="1566" max="1566" width="6.7109375" style="22" customWidth="1"/>
    <col min="1567" max="1569" width="6.85546875" style="22" customWidth="1"/>
    <col min="1570" max="1570" width="7.28515625" style="22" customWidth="1"/>
    <col min="1571" max="1571" width="7.140625" style="22" customWidth="1"/>
    <col min="1572" max="1572" width="7.42578125" style="22" customWidth="1"/>
    <col min="1573" max="1582" width="6.5703125" style="22" customWidth="1"/>
    <col min="1583" max="1621" width="9.140625" style="22" customWidth="1"/>
    <col min="1622" max="1622" width="68.28515625" style="22" customWidth="1"/>
    <col min="1623" max="1631" width="0" style="22" hidden="1" customWidth="1"/>
    <col min="1632" max="1634" width="14.85546875" style="22" customWidth="1"/>
    <col min="1635" max="1637" width="0" style="22" hidden="1" customWidth="1"/>
    <col min="1638" max="1638" width="12.7109375" style="22" customWidth="1"/>
    <col min="1639" max="1639" width="14.85546875" style="22" customWidth="1"/>
    <col min="1640" max="1640" width="12.7109375" style="22" customWidth="1"/>
    <col min="1641" max="1641" width="12.42578125" style="22" customWidth="1"/>
    <col min="1642" max="1642" width="13.140625" style="22" customWidth="1"/>
    <col min="1643" max="1644" width="12.42578125" style="22" customWidth="1"/>
    <col min="1645" max="1648" width="12.7109375" style="22" customWidth="1"/>
    <col min="1649" max="1649" width="14.85546875" style="22" customWidth="1"/>
    <col min="1650" max="1650" width="12.7109375" style="22" customWidth="1"/>
    <col min="1651" max="1651" width="14.85546875" style="22" customWidth="1"/>
    <col min="1652" max="1655" width="12.7109375" style="22" customWidth="1"/>
    <col min="1656" max="1656" width="14.85546875" style="22" customWidth="1"/>
    <col min="1657" max="1658" width="12.7109375" style="22" customWidth="1"/>
    <col min="1659" max="1659" width="14.85546875" style="22" customWidth="1"/>
    <col min="1660" max="1660" width="12.7109375" style="22" customWidth="1"/>
    <col min="1661" max="1675" width="0" style="22" hidden="1" customWidth="1"/>
    <col min="1676" max="1676" width="9.140625" style="22" customWidth="1"/>
    <col min="1677" max="1677" width="12" style="22" customWidth="1"/>
    <col min="1678" max="1678" width="66.28515625" style="22" customWidth="1"/>
    <col min="1679" max="1685" width="0" style="22" hidden="1" customWidth="1"/>
    <col min="1686" max="1686" width="15.140625" style="22" customWidth="1"/>
    <col min="1687" max="1687" width="0" style="22" hidden="1" customWidth="1"/>
    <col min="1688" max="1688" width="16.5703125" style="22" customWidth="1"/>
    <col min="1689" max="1692" width="0" style="22" hidden="1" customWidth="1"/>
    <col min="1693" max="1792" width="9.140625" style="22"/>
    <col min="1793" max="1793" width="0" style="22" hidden="1" customWidth="1"/>
    <col min="1794" max="1794" width="56" style="22" customWidth="1"/>
    <col min="1795" max="1795" width="19" style="22" customWidth="1"/>
    <col min="1796" max="1796" width="6.5703125" style="22" customWidth="1"/>
    <col min="1797" max="1797" width="7.42578125" style="22" customWidth="1"/>
    <col min="1798" max="1821" width="6.5703125" style="22" customWidth="1"/>
    <col min="1822" max="1822" width="6.7109375" style="22" customWidth="1"/>
    <col min="1823" max="1825" width="6.85546875" style="22" customWidth="1"/>
    <col min="1826" max="1826" width="7.28515625" style="22" customWidth="1"/>
    <col min="1827" max="1827" width="7.140625" style="22" customWidth="1"/>
    <col min="1828" max="1828" width="7.42578125" style="22" customWidth="1"/>
    <col min="1829" max="1838" width="6.5703125" style="22" customWidth="1"/>
    <col min="1839" max="1877" width="9.140625" style="22" customWidth="1"/>
    <col min="1878" max="1878" width="68.28515625" style="22" customWidth="1"/>
    <col min="1879" max="1887" width="0" style="22" hidden="1" customWidth="1"/>
    <col min="1888" max="1890" width="14.85546875" style="22" customWidth="1"/>
    <col min="1891" max="1893" width="0" style="22" hidden="1" customWidth="1"/>
    <col min="1894" max="1894" width="12.7109375" style="22" customWidth="1"/>
    <col min="1895" max="1895" width="14.85546875" style="22" customWidth="1"/>
    <col min="1896" max="1896" width="12.7109375" style="22" customWidth="1"/>
    <col min="1897" max="1897" width="12.42578125" style="22" customWidth="1"/>
    <col min="1898" max="1898" width="13.140625" style="22" customWidth="1"/>
    <col min="1899" max="1900" width="12.42578125" style="22" customWidth="1"/>
    <col min="1901" max="1904" width="12.7109375" style="22" customWidth="1"/>
    <col min="1905" max="1905" width="14.85546875" style="22" customWidth="1"/>
    <col min="1906" max="1906" width="12.7109375" style="22" customWidth="1"/>
    <col min="1907" max="1907" width="14.85546875" style="22" customWidth="1"/>
    <col min="1908" max="1911" width="12.7109375" style="22" customWidth="1"/>
    <col min="1912" max="1912" width="14.85546875" style="22" customWidth="1"/>
    <col min="1913" max="1914" width="12.7109375" style="22" customWidth="1"/>
    <col min="1915" max="1915" width="14.85546875" style="22" customWidth="1"/>
    <col min="1916" max="1916" width="12.7109375" style="22" customWidth="1"/>
    <col min="1917" max="1931" width="0" style="22" hidden="1" customWidth="1"/>
    <col min="1932" max="1932" width="9.140625" style="22" customWidth="1"/>
    <col min="1933" max="1933" width="12" style="22" customWidth="1"/>
    <col min="1934" max="1934" width="66.28515625" style="22" customWidth="1"/>
    <col min="1935" max="1941" width="0" style="22" hidden="1" customWidth="1"/>
    <col min="1942" max="1942" width="15.140625" style="22" customWidth="1"/>
    <col min="1943" max="1943" width="0" style="22" hidden="1" customWidth="1"/>
    <col min="1944" max="1944" width="16.5703125" style="22" customWidth="1"/>
    <col min="1945" max="1948" width="0" style="22" hidden="1" customWidth="1"/>
    <col min="1949" max="2048" width="9.140625" style="22"/>
    <col min="2049" max="2049" width="0" style="22" hidden="1" customWidth="1"/>
    <col min="2050" max="2050" width="56" style="22" customWidth="1"/>
    <col min="2051" max="2051" width="19" style="22" customWidth="1"/>
    <col min="2052" max="2052" width="6.5703125" style="22" customWidth="1"/>
    <col min="2053" max="2053" width="7.42578125" style="22" customWidth="1"/>
    <col min="2054" max="2077" width="6.5703125" style="22" customWidth="1"/>
    <col min="2078" max="2078" width="6.7109375" style="22" customWidth="1"/>
    <col min="2079" max="2081" width="6.85546875" style="22" customWidth="1"/>
    <col min="2082" max="2082" width="7.28515625" style="22" customWidth="1"/>
    <col min="2083" max="2083" width="7.140625" style="22" customWidth="1"/>
    <col min="2084" max="2084" width="7.42578125" style="22" customWidth="1"/>
    <col min="2085" max="2094" width="6.5703125" style="22" customWidth="1"/>
    <col min="2095" max="2133" width="9.140625" style="22" customWidth="1"/>
    <col min="2134" max="2134" width="68.28515625" style="22" customWidth="1"/>
    <col min="2135" max="2143" width="0" style="22" hidden="1" customWidth="1"/>
    <col min="2144" max="2146" width="14.85546875" style="22" customWidth="1"/>
    <col min="2147" max="2149" width="0" style="22" hidden="1" customWidth="1"/>
    <col min="2150" max="2150" width="12.7109375" style="22" customWidth="1"/>
    <col min="2151" max="2151" width="14.85546875" style="22" customWidth="1"/>
    <col min="2152" max="2152" width="12.7109375" style="22" customWidth="1"/>
    <col min="2153" max="2153" width="12.42578125" style="22" customWidth="1"/>
    <col min="2154" max="2154" width="13.140625" style="22" customWidth="1"/>
    <col min="2155" max="2156" width="12.42578125" style="22" customWidth="1"/>
    <col min="2157" max="2160" width="12.7109375" style="22" customWidth="1"/>
    <col min="2161" max="2161" width="14.85546875" style="22" customWidth="1"/>
    <col min="2162" max="2162" width="12.7109375" style="22" customWidth="1"/>
    <col min="2163" max="2163" width="14.85546875" style="22" customWidth="1"/>
    <col min="2164" max="2167" width="12.7109375" style="22" customWidth="1"/>
    <col min="2168" max="2168" width="14.85546875" style="22" customWidth="1"/>
    <col min="2169" max="2170" width="12.7109375" style="22" customWidth="1"/>
    <col min="2171" max="2171" width="14.85546875" style="22" customWidth="1"/>
    <col min="2172" max="2172" width="12.7109375" style="22" customWidth="1"/>
    <col min="2173" max="2187" width="0" style="22" hidden="1" customWidth="1"/>
    <col min="2188" max="2188" width="9.140625" style="22" customWidth="1"/>
    <col min="2189" max="2189" width="12" style="22" customWidth="1"/>
    <col min="2190" max="2190" width="66.28515625" style="22" customWidth="1"/>
    <col min="2191" max="2197" width="0" style="22" hidden="1" customWidth="1"/>
    <col min="2198" max="2198" width="15.140625" style="22" customWidth="1"/>
    <col min="2199" max="2199" width="0" style="22" hidden="1" customWidth="1"/>
    <col min="2200" max="2200" width="16.5703125" style="22" customWidth="1"/>
    <col min="2201" max="2204" width="0" style="22" hidden="1" customWidth="1"/>
    <col min="2205" max="2304" width="9.140625" style="22"/>
    <col min="2305" max="2305" width="0" style="22" hidden="1" customWidth="1"/>
    <col min="2306" max="2306" width="56" style="22" customWidth="1"/>
    <col min="2307" max="2307" width="19" style="22" customWidth="1"/>
    <col min="2308" max="2308" width="6.5703125" style="22" customWidth="1"/>
    <col min="2309" max="2309" width="7.42578125" style="22" customWidth="1"/>
    <col min="2310" max="2333" width="6.5703125" style="22" customWidth="1"/>
    <col min="2334" max="2334" width="6.7109375" style="22" customWidth="1"/>
    <col min="2335" max="2337" width="6.85546875" style="22" customWidth="1"/>
    <col min="2338" max="2338" width="7.28515625" style="22" customWidth="1"/>
    <col min="2339" max="2339" width="7.140625" style="22" customWidth="1"/>
    <col min="2340" max="2340" width="7.42578125" style="22" customWidth="1"/>
    <col min="2341" max="2350" width="6.5703125" style="22" customWidth="1"/>
    <col min="2351" max="2389" width="9.140625" style="22" customWidth="1"/>
    <col min="2390" max="2390" width="68.28515625" style="22" customWidth="1"/>
    <col min="2391" max="2399" width="0" style="22" hidden="1" customWidth="1"/>
    <col min="2400" max="2402" width="14.85546875" style="22" customWidth="1"/>
    <col min="2403" max="2405" width="0" style="22" hidden="1" customWidth="1"/>
    <col min="2406" max="2406" width="12.7109375" style="22" customWidth="1"/>
    <col min="2407" max="2407" width="14.85546875" style="22" customWidth="1"/>
    <col min="2408" max="2408" width="12.7109375" style="22" customWidth="1"/>
    <col min="2409" max="2409" width="12.42578125" style="22" customWidth="1"/>
    <col min="2410" max="2410" width="13.140625" style="22" customWidth="1"/>
    <col min="2411" max="2412" width="12.42578125" style="22" customWidth="1"/>
    <col min="2413" max="2416" width="12.7109375" style="22" customWidth="1"/>
    <col min="2417" max="2417" width="14.85546875" style="22" customWidth="1"/>
    <col min="2418" max="2418" width="12.7109375" style="22" customWidth="1"/>
    <col min="2419" max="2419" width="14.85546875" style="22" customWidth="1"/>
    <col min="2420" max="2423" width="12.7109375" style="22" customWidth="1"/>
    <col min="2424" max="2424" width="14.85546875" style="22" customWidth="1"/>
    <col min="2425" max="2426" width="12.7109375" style="22" customWidth="1"/>
    <col min="2427" max="2427" width="14.85546875" style="22" customWidth="1"/>
    <col min="2428" max="2428" width="12.7109375" style="22" customWidth="1"/>
    <col min="2429" max="2443" width="0" style="22" hidden="1" customWidth="1"/>
    <col min="2444" max="2444" width="9.140625" style="22" customWidth="1"/>
    <col min="2445" max="2445" width="12" style="22" customWidth="1"/>
    <col min="2446" max="2446" width="66.28515625" style="22" customWidth="1"/>
    <col min="2447" max="2453" width="0" style="22" hidden="1" customWidth="1"/>
    <col min="2454" max="2454" width="15.140625" style="22" customWidth="1"/>
    <col min="2455" max="2455" width="0" style="22" hidden="1" customWidth="1"/>
    <col min="2456" max="2456" width="16.5703125" style="22" customWidth="1"/>
    <col min="2457" max="2460" width="0" style="22" hidden="1" customWidth="1"/>
    <col min="2461" max="2560" width="9.140625" style="22"/>
    <col min="2561" max="2561" width="0" style="22" hidden="1" customWidth="1"/>
    <col min="2562" max="2562" width="56" style="22" customWidth="1"/>
    <col min="2563" max="2563" width="19" style="22" customWidth="1"/>
    <col min="2564" max="2564" width="6.5703125" style="22" customWidth="1"/>
    <col min="2565" max="2565" width="7.42578125" style="22" customWidth="1"/>
    <col min="2566" max="2589" width="6.5703125" style="22" customWidth="1"/>
    <col min="2590" max="2590" width="6.7109375" style="22" customWidth="1"/>
    <col min="2591" max="2593" width="6.85546875" style="22" customWidth="1"/>
    <col min="2594" max="2594" width="7.28515625" style="22" customWidth="1"/>
    <col min="2595" max="2595" width="7.140625" style="22" customWidth="1"/>
    <col min="2596" max="2596" width="7.42578125" style="22" customWidth="1"/>
    <col min="2597" max="2606" width="6.5703125" style="22" customWidth="1"/>
    <col min="2607" max="2645" width="9.140625" style="22" customWidth="1"/>
    <col min="2646" max="2646" width="68.28515625" style="22" customWidth="1"/>
    <col min="2647" max="2655" width="0" style="22" hidden="1" customWidth="1"/>
    <col min="2656" max="2658" width="14.85546875" style="22" customWidth="1"/>
    <col min="2659" max="2661" width="0" style="22" hidden="1" customWidth="1"/>
    <col min="2662" max="2662" width="12.7109375" style="22" customWidth="1"/>
    <col min="2663" max="2663" width="14.85546875" style="22" customWidth="1"/>
    <col min="2664" max="2664" width="12.7109375" style="22" customWidth="1"/>
    <col min="2665" max="2665" width="12.42578125" style="22" customWidth="1"/>
    <col min="2666" max="2666" width="13.140625" style="22" customWidth="1"/>
    <col min="2667" max="2668" width="12.42578125" style="22" customWidth="1"/>
    <col min="2669" max="2672" width="12.7109375" style="22" customWidth="1"/>
    <col min="2673" max="2673" width="14.85546875" style="22" customWidth="1"/>
    <col min="2674" max="2674" width="12.7109375" style="22" customWidth="1"/>
    <col min="2675" max="2675" width="14.85546875" style="22" customWidth="1"/>
    <col min="2676" max="2679" width="12.7109375" style="22" customWidth="1"/>
    <col min="2680" max="2680" width="14.85546875" style="22" customWidth="1"/>
    <col min="2681" max="2682" width="12.7109375" style="22" customWidth="1"/>
    <col min="2683" max="2683" width="14.85546875" style="22" customWidth="1"/>
    <col min="2684" max="2684" width="12.7109375" style="22" customWidth="1"/>
    <col min="2685" max="2699" width="0" style="22" hidden="1" customWidth="1"/>
    <col min="2700" max="2700" width="9.140625" style="22" customWidth="1"/>
    <col min="2701" max="2701" width="12" style="22" customWidth="1"/>
    <col min="2702" max="2702" width="66.28515625" style="22" customWidth="1"/>
    <col min="2703" max="2709" width="0" style="22" hidden="1" customWidth="1"/>
    <col min="2710" max="2710" width="15.140625" style="22" customWidth="1"/>
    <col min="2711" max="2711" width="0" style="22" hidden="1" customWidth="1"/>
    <col min="2712" max="2712" width="16.5703125" style="22" customWidth="1"/>
    <col min="2713" max="2716" width="0" style="22" hidden="1" customWidth="1"/>
    <col min="2717" max="2816" width="9.140625" style="22"/>
    <col min="2817" max="2817" width="0" style="22" hidden="1" customWidth="1"/>
    <col min="2818" max="2818" width="56" style="22" customWidth="1"/>
    <col min="2819" max="2819" width="19" style="22" customWidth="1"/>
    <col min="2820" max="2820" width="6.5703125" style="22" customWidth="1"/>
    <col min="2821" max="2821" width="7.42578125" style="22" customWidth="1"/>
    <col min="2822" max="2845" width="6.5703125" style="22" customWidth="1"/>
    <col min="2846" max="2846" width="6.7109375" style="22" customWidth="1"/>
    <col min="2847" max="2849" width="6.85546875" style="22" customWidth="1"/>
    <col min="2850" max="2850" width="7.28515625" style="22" customWidth="1"/>
    <col min="2851" max="2851" width="7.140625" style="22" customWidth="1"/>
    <col min="2852" max="2852" width="7.42578125" style="22" customWidth="1"/>
    <col min="2853" max="2862" width="6.5703125" style="22" customWidth="1"/>
    <col min="2863" max="2901" width="9.140625" style="22" customWidth="1"/>
    <col min="2902" max="2902" width="68.28515625" style="22" customWidth="1"/>
    <col min="2903" max="2911" width="0" style="22" hidden="1" customWidth="1"/>
    <col min="2912" max="2914" width="14.85546875" style="22" customWidth="1"/>
    <col min="2915" max="2917" width="0" style="22" hidden="1" customWidth="1"/>
    <col min="2918" max="2918" width="12.7109375" style="22" customWidth="1"/>
    <col min="2919" max="2919" width="14.85546875" style="22" customWidth="1"/>
    <col min="2920" max="2920" width="12.7109375" style="22" customWidth="1"/>
    <col min="2921" max="2921" width="12.42578125" style="22" customWidth="1"/>
    <col min="2922" max="2922" width="13.140625" style="22" customWidth="1"/>
    <col min="2923" max="2924" width="12.42578125" style="22" customWidth="1"/>
    <col min="2925" max="2928" width="12.7109375" style="22" customWidth="1"/>
    <col min="2929" max="2929" width="14.85546875" style="22" customWidth="1"/>
    <col min="2930" max="2930" width="12.7109375" style="22" customWidth="1"/>
    <col min="2931" max="2931" width="14.85546875" style="22" customWidth="1"/>
    <col min="2932" max="2935" width="12.7109375" style="22" customWidth="1"/>
    <col min="2936" max="2936" width="14.85546875" style="22" customWidth="1"/>
    <col min="2937" max="2938" width="12.7109375" style="22" customWidth="1"/>
    <col min="2939" max="2939" width="14.85546875" style="22" customWidth="1"/>
    <col min="2940" max="2940" width="12.7109375" style="22" customWidth="1"/>
    <col min="2941" max="2955" width="0" style="22" hidden="1" customWidth="1"/>
    <col min="2956" max="2956" width="9.140625" style="22" customWidth="1"/>
    <col min="2957" max="2957" width="12" style="22" customWidth="1"/>
    <col min="2958" max="2958" width="66.28515625" style="22" customWidth="1"/>
    <col min="2959" max="2965" width="0" style="22" hidden="1" customWidth="1"/>
    <col min="2966" max="2966" width="15.140625" style="22" customWidth="1"/>
    <col min="2967" max="2967" width="0" style="22" hidden="1" customWidth="1"/>
    <col min="2968" max="2968" width="16.5703125" style="22" customWidth="1"/>
    <col min="2969" max="2972" width="0" style="22" hidden="1" customWidth="1"/>
    <col min="2973" max="3072" width="9.140625" style="22"/>
    <col min="3073" max="3073" width="0" style="22" hidden="1" customWidth="1"/>
    <col min="3074" max="3074" width="56" style="22" customWidth="1"/>
    <col min="3075" max="3075" width="19" style="22" customWidth="1"/>
    <col min="3076" max="3076" width="6.5703125" style="22" customWidth="1"/>
    <col min="3077" max="3077" width="7.42578125" style="22" customWidth="1"/>
    <col min="3078" max="3101" width="6.5703125" style="22" customWidth="1"/>
    <col min="3102" max="3102" width="6.7109375" style="22" customWidth="1"/>
    <col min="3103" max="3105" width="6.85546875" style="22" customWidth="1"/>
    <col min="3106" max="3106" width="7.28515625" style="22" customWidth="1"/>
    <col min="3107" max="3107" width="7.140625" style="22" customWidth="1"/>
    <col min="3108" max="3108" width="7.42578125" style="22" customWidth="1"/>
    <col min="3109" max="3118" width="6.5703125" style="22" customWidth="1"/>
    <col min="3119" max="3157" width="9.140625" style="22" customWidth="1"/>
    <col min="3158" max="3158" width="68.28515625" style="22" customWidth="1"/>
    <col min="3159" max="3167" width="0" style="22" hidden="1" customWidth="1"/>
    <col min="3168" max="3170" width="14.85546875" style="22" customWidth="1"/>
    <col min="3171" max="3173" width="0" style="22" hidden="1" customWidth="1"/>
    <col min="3174" max="3174" width="12.7109375" style="22" customWidth="1"/>
    <col min="3175" max="3175" width="14.85546875" style="22" customWidth="1"/>
    <col min="3176" max="3176" width="12.7109375" style="22" customWidth="1"/>
    <col min="3177" max="3177" width="12.42578125" style="22" customWidth="1"/>
    <col min="3178" max="3178" width="13.140625" style="22" customWidth="1"/>
    <col min="3179" max="3180" width="12.42578125" style="22" customWidth="1"/>
    <col min="3181" max="3184" width="12.7109375" style="22" customWidth="1"/>
    <col min="3185" max="3185" width="14.85546875" style="22" customWidth="1"/>
    <col min="3186" max="3186" width="12.7109375" style="22" customWidth="1"/>
    <col min="3187" max="3187" width="14.85546875" style="22" customWidth="1"/>
    <col min="3188" max="3191" width="12.7109375" style="22" customWidth="1"/>
    <col min="3192" max="3192" width="14.85546875" style="22" customWidth="1"/>
    <col min="3193" max="3194" width="12.7109375" style="22" customWidth="1"/>
    <col min="3195" max="3195" width="14.85546875" style="22" customWidth="1"/>
    <col min="3196" max="3196" width="12.7109375" style="22" customWidth="1"/>
    <col min="3197" max="3211" width="0" style="22" hidden="1" customWidth="1"/>
    <col min="3212" max="3212" width="9.140625" style="22" customWidth="1"/>
    <col min="3213" max="3213" width="12" style="22" customWidth="1"/>
    <col min="3214" max="3214" width="66.28515625" style="22" customWidth="1"/>
    <col min="3215" max="3221" width="0" style="22" hidden="1" customWidth="1"/>
    <col min="3222" max="3222" width="15.140625" style="22" customWidth="1"/>
    <col min="3223" max="3223" width="0" style="22" hidden="1" customWidth="1"/>
    <col min="3224" max="3224" width="16.5703125" style="22" customWidth="1"/>
    <col min="3225" max="3228" width="0" style="22" hidden="1" customWidth="1"/>
    <col min="3229" max="3328" width="9.140625" style="22"/>
    <col min="3329" max="3329" width="0" style="22" hidden="1" customWidth="1"/>
    <col min="3330" max="3330" width="56" style="22" customWidth="1"/>
    <col min="3331" max="3331" width="19" style="22" customWidth="1"/>
    <col min="3332" max="3332" width="6.5703125" style="22" customWidth="1"/>
    <col min="3333" max="3333" width="7.42578125" style="22" customWidth="1"/>
    <col min="3334" max="3357" width="6.5703125" style="22" customWidth="1"/>
    <col min="3358" max="3358" width="6.7109375" style="22" customWidth="1"/>
    <col min="3359" max="3361" width="6.85546875" style="22" customWidth="1"/>
    <col min="3362" max="3362" width="7.28515625" style="22" customWidth="1"/>
    <col min="3363" max="3363" width="7.140625" style="22" customWidth="1"/>
    <col min="3364" max="3364" width="7.42578125" style="22" customWidth="1"/>
    <col min="3365" max="3374" width="6.5703125" style="22" customWidth="1"/>
    <col min="3375" max="3413" width="9.140625" style="22" customWidth="1"/>
    <col min="3414" max="3414" width="68.28515625" style="22" customWidth="1"/>
    <col min="3415" max="3423" width="0" style="22" hidden="1" customWidth="1"/>
    <col min="3424" max="3426" width="14.85546875" style="22" customWidth="1"/>
    <col min="3427" max="3429" width="0" style="22" hidden="1" customWidth="1"/>
    <col min="3430" max="3430" width="12.7109375" style="22" customWidth="1"/>
    <col min="3431" max="3431" width="14.85546875" style="22" customWidth="1"/>
    <col min="3432" max="3432" width="12.7109375" style="22" customWidth="1"/>
    <col min="3433" max="3433" width="12.42578125" style="22" customWidth="1"/>
    <col min="3434" max="3434" width="13.140625" style="22" customWidth="1"/>
    <col min="3435" max="3436" width="12.42578125" style="22" customWidth="1"/>
    <col min="3437" max="3440" width="12.7109375" style="22" customWidth="1"/>
    <col min="3441" max="3441" width="14.85546875" style="22" customWidth="1"/>
    <col min="3442" max="3442" width="12.7109375" style="22" customWidth="1"/>
    <col min="3443" max="3443" width="14.85546875" style="22" customWidth="1"/>
    <col min="3444" max="3447" width="12.7109375" style="22" customWidth="1"/>
    <col min="3448" max="3448" width="14.85546875" style="22" customWidth="1"/>
    <col min="3449" max="3450" width="12.7109375" style="22" customWidth="1"/>
    <col min="3451" max="3451" width="14.85546875" style="22" customWidth="1"/>
    <col min="3452" max="3452" width="12.7109375" style="22" customWidth="1"/>
    <col min="3453" max="3467" width="0" style="22" hidden="1" customWidth="1"/>
    <col min="3468" max="3468" width="9.140625" style="22" customWidth="1"/>
    <col min="3469" max="3469" width="12" style="22" customWidth="1"/>
    <col min="3470" max="3470" width="66.28515625" style="22" customWidth="1"/>
    <col min="3471" max="3477" width="0" style="22" hidden="1" customWidth="1"/>
    <col min="3478" max="3478" width="15.140625" style="22" customWidth="1"/>
    <col min="3479" max="3479" width="0" style="22" hidden="1" customWidth="1"/>
    <col min="3480" max="3480" width="16.5703125" style="22" customWidth="1"/>
    <col min="3481" max="3484" width="0" style="22" hidden="1" customWidth="1"/>
    <col min="3485" max="3584" width="9.140625" style="22"/>
    <col min="3585" max="3585" width="0" style="22" hidden="1" customWidth="1"/>
    <col min="3586" max="3586" width="56" style="22" customWidth="1"/>
    <col min="3587" max="3587" width="19" style="22" customWidth="1"/>
    <col min="3588" max="3588" width="6.5703125" style="22" customWidth="1"/>
    <col min="3589" max="3589" width="7.42578125" style="22" customWidth="1"/>
    <col min="3590" max="3613" width="6.5703125" style="22" customWidth="1"/>
    <col min="3614" max="3614" width="6.7109375" style="22" customWidth="1"/>
    <col min="3615" max="3617" width="6.85546875" style="22" customWidth="1"/>
    <col min="3618" max="3618" width="7.28515625" style="22" customWidth="1"/>
    <col min="3619" max="3619" width="7.140625" style="22" customWidth="1"/>
    <col min="3620" max="3620" width="7.42578125" style="22" customWidth="1"/>
    <col min="3621" max="3630" width="6.5703125" style="22" customWidth="1"/>
    <col min="3631" max="3669" width="9.140625" style="22" customWidth="1"/>
    <col min="3670" max="3670" width="68.28515625" style="22" customWidth="1"/>
    <col min="3671" max="3679" width="0" style="22" hidden="1" customWidth="1"/>
    <col min="3680" max="3682" width="14.85546875" style="22" customWidth="1"/>
    <col min="3683" max="3685" width="0" style="22" hidden="1" customWidth="1"/>
    <col min="3686" max="3686" width="12.7109375" style="22" customWidth="1"/>
    <col min="3687" max="3687" width="14.85546875" style="22" customWidth="1"/>
    <col min="3688" max="3688" width="12.7109375" style="22" customWidth="1"/>
    <col min="3689" max="3689" width="12.42578125" style="22" customWidth="1"/>
    <col min="3690" max="3690" width="13.140625" style="22" customWidth="1"/>
    <col min="3691" max="3692" width="12.42578125" style="22" customWidth="1"/>
    <col min="3693" max="3696" width="12.7109375" style="22" customWidth="1"/>
    <col min="3697" max="3697" width="14.85546875" style="22" customWidth="1"/>
    <col min="3698" max="3698" width="12.7109375" style="22" customWidth="1"/>
    <col min="3699" max="3699" width="14.85546875" style="22" customWidth="1"/>
    <col min="3700" max="3703" width="12.7109375" style="22" customWidth="1"/>
    <col min="3704" max="3704" width="14.85546875" style="22" customWidth="1"/>
    <col min="3705" max="3706" width="12.7109375" style="22" customWidth="1"/>
    <col min="3707" max="3707" width="14.85546875" style="22" customWidth="1"/>
    <col min="3708" max="3708" width="12.7109375" style="22" customWidth="1"/>
    <col min="3709" max="3723" width="0" style="22" hidden="1" customWidth="1"/>
    <col min="3724" max="3724" width="9.140625" style="22" customWidth="1"/>
    <col min="3725" max="3725" width="12" style="22" customWidth="1"/>
    <col min="3726" max="3726" width="66.28515625" style="22" customWidth="1"/>
    <col min="3727" max="3733" width="0" style="22" hidden="1" customWidth="1"/>
    <col min="3734" max="3734" width="15.140625" style="22" customWidth="1"/>
    <col min="3735" max="3735" width="0" style="22" hidden="1" customWidth="1"/>
    <col min="3736" max="3736" width="16.5703125" style="22" customWidth="1"/>
    <col min="3737" max="3740" width="0" style="22" hidden="1" customWidth="1"/>
    <col min="3741" max="3840" width="9.140625" style="22"/>
    <col min="3841" max="3841" width="0" style="22" hidden="1" customWidth="1"/>
    <col min="3842" max="3842" width="56" style="22" customWidth="1"/>
    <col min="3843" max="3843" width="19" style="22" customWidth="1"/>
    <col min="3844" max="3844" width="6.5703125" style="22" customWidth="1"/>
    <col min="3845" max="3845" width="7.42578125" style="22" customWidth="1"/>
    <col min="3846" max="3869" width="6.5703125" style="22" customWidth="1"/>
    <col min="3870" max="3870" width="6.7109375" style="22" customWidth="1"/>
    <col min="3871" max="3873" width="6.85546875" style="22" customWidth="1"/>
    <col min="3874" max="3874" width="7.28515625" style="22" customWidth="1"/>
    <col min="3875" max="3875" width="7.140625" style="22" customWidth="1"/>
    <col min="3876" max="3876" width="7.42578125" style="22" customWidth="1"/>
    <col min="3877" max="3886" width="6.5703125" style="22" customWidth="1"/>
    <col min="3887" max="3925" width="9.140625" style="22" customWidth="1"/>
    <col min="3926" max="3926" width="68.28515625" style="22" customWidth="1"/>
    <col min="3927" max="3935" width="0" style="22" hidden="1" customWidth="1"/>
    <col min="3936" max="3938" width="14.85546875" style="22" customWidth="1"/>
    <col min="3939" max="3941" width="0" style="22" hidden="1" customWidth="1"/>
    <col min="3942" max="3942" width="12.7109375" style="22" customWidth="1"/>
    <col min="3943" max="3943" width="14.85546875" style="22" customWidth="1"/>
    <col min="3944" max="3944" width="12.7109375" style="22" customWidth="1"/>
    <col min="3945" max="3945" width="12.42578125" style="22" customWidth="1"/>
    <col min="3946" max="3946" width="13.140625" style="22" customWidth="1"/>
    <col min="3947" max="3948" width="12.42578125" style="22" customWidth="1"/>
    <col min="3949" max="3952" width="12.7109375" style="22" customWidth="1"/>
    <col min="3953" max="3953" width="14.85546875" style="22" customWidth="1"/>
    <col min="3954" max="3954" width="12.7109375" style="22" customWidth="1"/>
    <col min="3955" max="3955" width="14.85546875" style="22" customWidth="1"/>
    <col min="3956" max="3959" width="12.7109375" style="22" customWidth="1"/>
    <col min="3960" max="3960" width="14.85546875" style="22" customWidth="1"/>
    <col min="3961" max="3962" width="12.7109375" style="22" customWidth="1"/>
    <col min="3963" max="3963" width="14.85546875" style="22" customWidth="1"/>
    <col min="3964" max="3964" width="12.7109375" style="22" customWidth="1"/>
    <col min="3965" max="3979" width="0" style="22" hidden="1" customWidth="1"/>
    <col min="3980" max="3980" width="9.140625" style="22" customWidth="1"/>
    <col min="3981" max="3981" width="12" style="22" customWidth="1"/>
    <col min="3982" max="3982" width="66.28515625" style="22" customWidth="1"/>
    <col min="3983" max="3989" width="0" style="22" hidden="1" customWidth="1"/>
    <col min="3990" max="3990" width="15.140625" style="22" customWidth="1"/>
    <col min="3991" max="3991" width="0" style="22" hidden="1" customWidth="1"/>
    <col min="3992" max="3992" width="16.5703125" style="22" customWidth="1"/>
    <col min="3993" max="3996" width="0" style="22" hidden="1" customWidth="1"/>
    <col min="3997" max="4096" width="9.140625" style="22"/>
    <col min="4097" max="4097" width="0" style="22" hidden="1" customWidth="1"/>
    <col min="4098" max="4098" width="56" style="22" customWidth="1"/>
    <col min="4099" max="4099" width="19" style="22" customWidth="1"/>
    <col min="4100" max="4100" width="6.5703125" style="22" customWidth="1"/>
    <col min="4101" max="4101" width="7.42578125" style="22" customWidth="1"/>
    <col min="4102" max="4125" width="6.5703125" style="22" customWidth="1"/>
    <col min="4126" max="4126" width="6.7109375" style="22" customWidth="1"/>
    <col min="4127" max="4129" width="6.85546875" style="22" customWidth="1"/>
    <col min="4130" max="4130" width="7.28515625" style="22" customWidth="1"/>
    <col min="4131" max="4131" width="7.140625" style="22" customWidth="1"/>
    <col min="4132" max="4132" width="7.42578125" style="22" customWidth="1"/>
    <col min="4133" max="4142" width="6.5703125" style="22" customWidth="1"/>
    <col min="4143" max="4181" width="9.140625" style="22" customWidth="1"/>
    <col min="4182" max="4182" width="68.28515625" style="22" customWidth="1"/>
    <col min="4183" max="4191" width="0" style="22" hidden="1" customWidth="1"/>
    <col min="4192" max="4194" width="14.85546875" style="22" customWidth="1"/>
    <col min="4195" max="4197" width="0" style="22" hidden="1" customWidth="1"/>
    <col min="4198" max="4198" width="12.7109375" style="22" customWidth="1"/>
    <col min="4199" max="4199" width="14.85546875" style="22" customWidth="1"/>
    <col min="4200" max="4200" width="12.7109375" style="22" customWidth="1"/>
    <col min="4201" max="4201" width="12.42578125" style="22" customWidth="1"/>
    <col min="4202" max="4202" width="13.140625" style="22" customWidth="1"/>
    <col min="4203" max="4204" width="12.42578125" style="22" customWidth="1"/>
    <col min="4205" max="4208" width="12.7109375" style="22" customWidth="1"/>
    <col min="4209" max="4209" width="14.85546875" style="22" customWidth="1"/>
    <col min="4210" max="4210" width="12.7109375" style="22" customWidth="1"/>
    <col min="4211" max="4211" width="14.85546875" style="22" customWidth="1"/>
    <col min="4212" max="4215" width="12.7109375" style="22" customWidth="1"/>
    <col min="4216" max="4216" width="14.85546875" style="22" customWidth="1"/>
    <col min="4217" max="4218" width="12.7109375" style="22" customWidth="1"/>
    <col min="4219" max="4219" width="14.85546875" style="22" customWidth="1"/>
    <col min="4220" max="4220" width="12.7109375" style="22" customWidth="1"/>
    <col min="4221" max="4235" width="0" style="22" hidden="1" customWidth="1"/>
    <col min="4236" max="4236" width="9.140625" style="22" customWidth="1"/>
    <col min="4237" max="4237" width="12" style="22" customWidth="1"/>
    <col min="4238" max="4238" width="66.28515625" style="22" customWidth="1"/>
    <col min="4239" max="4245" width="0" style="22" hidden="1" customWidth="1"/>
    <col min="4246" max="4246" width="15.140625" style="22" customWidth="1"/>
    <col min="4247" max="4247" width="0" style="22" hidden="1" customWidth="1"/>
    <col min="4248" max="4248" width="16.5703125" style="22" customWidth="1"/>
    <col min="4249" max="4252" width="0" style="22" hidden="1" customWidth="1"/>
    <col min="4253" max="4352" width="9.140625" style="22"/>
    <col min="4353" max="4353" width="0" style="22" hidden="1" customWidth="1"/>
    <col min="4354" max="4354" width="56" style="22" customWidth="1"/>
    <col min="4355" max="4355" width="19" style="22" customWidth="1"/>
    <col min="4356" max="4356" width="6.5703125" style="22" customWidth="1"/>
    <col min="4357" max="4357" width="7.42578125" style="22" customWidth="1"/>
    <col min="4358" max="4381" width="6.5703125" style="22" customWidth="1"/>
    <col min="4382" max="4382" width="6.7109375" style="22" customWidth="1"/>
    <col min="4383" max="4385" width="6.85546875" style="22" customWidth="1"/>
    <col min="4386" max="4386" width="7.28515625" style="22" customWidth="1"/>
    <col min="4387" max="4387" width="7.140625" style="22" customWidth="1"/>
    <col min="4388" max="4388" width="7.42578125" style="22" customWidth="1"/>
    <col min="4389" max="4398" width="6.5703125" style="22" customWidth="1"/>
    <col min="4399" max="4437" width="9.140625" style="22" customWidth="1"/>
    <col min="4438" max="4438" width="68.28515625" style="22" customWidth="1"/>
    <col min="4439" max="4447" width="0" style="22" hidden="1" customWidth="1"/>
    <col min="4448" max="4450" width="14.85546875" style="22" customWidth="1"/>
    <col min="4451" max="4453" width="0" style="22" hidden="1" customWidth="1"/>
    <col min="4454" max="4454" width="12.7109375" style="22" customWidth="1"/>
    <col min="4455" max="4455" width="14.85546875" style="22" customWidth="1"/>
    <col min="4456" max="4456" width="12.7109375" style="22" customWidth="1"/>
    <col min="4457" max="4457" width="12.42578125" style="22" customWidth="1"/>
    <col min="4458" max="4458" width="13.140625" style="22" customWidth="1"/>
    <col min="4459" max="4460" width="12.42578125" style="22" customWidth="1"/>
    <col min="4461" max="4464" width="12.7109375" style="22" customWidth="1"/>
    <col min="4465" max="4465" width="14.85546875" style="22" customWidth="1"/>
    <col min="4466" max="4466" width="12.7109375" style="22" customWidth="1"/>
    <col min="4467" max="4467" width="14.85546875" style="22" customWidth="1"/>
    <col min="4468" max="4471" width="12.7109375" style="22" customWidth="1"/>
    <col min="4472" max="4472" width="14.85546875" style="22" customWidth="1"/>
    <col min="4473" max="4474" width="12.7109375" style="22" customWidth="1"/>
    <col min="4475" max="4475" width="14.85546875" style="22" customWidth="1"/>
    <col min="4476" max="4476" width="12.7109375" style="22" customWidth="1"/>
    <col min="4477" max="4491" width="0" style="22" hidden="1" customWidth="1"/>
    <col min="4492" max="4492" width="9.140625" style="22" customWidth="1"/>
    <col min="4493" max="4493" width="12" style="22" customWidth="1"/>
    <col min="4494" max="4494" width="66.28515625" style="22" customWidth="1"/>
    <col min="4495" max="4501" width="0" style="22" hidden="1" customWidth="1"/>
    <col min="4502" max="4502" width="15.140625" style="22" customWidth="1"/>
    <col min="4503" max="4503" width="0" style="22" hidden="1" customWidth="1"/>
    <col min="4504" max="4504" width="16.5703125" style="22" customWidth="1"/>
    <col min="4505" max="4508" width="0" style="22" hidden="1" customWidth="1"/>
    <col min="4509" max="4608" width="9.140625" style="22"/>
    <col min="4609" max="4609" width="0" style="22" hidden="1" customWidth="1"/>
    <col min="4610" max="4610" width="56" style="22" customWidth="1"/>
    <col min="4611" max="4611" width="19" style="22" customWidth="1"/>
    <col min="4612" max="4612" width="6.5703125" style="22" customWidth="1"/>
    <col min="4613" max="4613" width="7.42578125" style="22" customWidth="1"/>
    <col min="4614" max="4637" width="6.5703125" style="22" customWidth="1"/>
    <col min="4638" max="4638" width="6.7109375" style="22" customWidth="1"/>
    <col min="4639" max="4641" width="6.85546875" style="22" customWidth="1"/>
    <col min="4642" max="4642" width="7.28515625" style="22" customWidth="1"/>
    <col min="4643" max="4643" width="7.140625" style="22" customWidth="1"/>
    <col min="4644" max="4644" width="7.42578125" style="22" customWidth="1"/>
    <col min="4645" max="4654" width="6.5703125" style="22" customWidth="1"/>
    <col min="4655" max="4693" width="9.140625" style="22" customWidth="1"/>
    <col min="4694" max="4694" width="68.28515625" style="22" customWidth="1"/>
    <col min="4695" max="4703" width="0" style="22" hidden="1" customWidth="1"/>
    <col min="4704" max="4706" width="14.85546875" style="22" customWidth="1"/>
    <col min="4707" max="4709" width="0" style="22" hidden="1" customWidth="1"/>
    <col min="4710" max="4710" width="12.7109375" style="22" customWidth="1"/>
    <col min="4711" max="4711" width="14.85546875" style="22" customWidth="1"/>
    <col min="4712" max="4712" width="12.7109375" style="22" customWidth="1"/>
    <col min="4713" max="4713" width="12.42578125" style="22" customWidth="1"/>
    <col min="4714" max="4714" width="13.140625" style="22" customWidth="1"/>
    <col min="4715" max="4716" width="12.42578125" style="22" customWidth="1"/>
    <col min="4717" max="4720" width="12.7109375" style="22" customWidth="1"/>
    <col min="4721" max="4721" width="14.85546875" style="22" customWidth="1"/>
    <col min="4722" max="4722" width="12.7109375" style="22" customWidth="1"/>
    <col min="4723" max="4723" width="14.85546875" style="22" customWidth="1"/>
    <col min="4724" max="4727" width="12.7109375" style="22" customWidth="1"/>
    <col min="4728" max="4728" width="14.85546875" style="22" customWidth="1"/>
    <col min="4729" max="4730" width="12.7109375" style="22" customWidth="1"/>
    <col min="4731" max="4731" width="14.85546875" style="22" customWidth="1"/>
    <col min="4732" max="4732" width="12.7109375" style="22" customWidth="1"/>
    <col min="4733" max="4747" width="0" style="22" hidden="1" customWidth="1"/>
    <col min="4748" max="4748" width="9.140625" style="22" customWidth="1"/>
    <col min="4749" max="4749" width="12" style="22" customWidth="1"/>
    <col min="4750" max="4750" width="66.28515625" style="22" customWidth="1"/>
    <col min="4751" max="4757" width="0" style="22" hidden="1" customWidth="1"/>
    <col min="4758" max="4758" width="15.140625" style="22" customWidth="1"/>
    <col min="4759" max="4759" width="0" style="22" hidden="1" customWidth="1"/>
    <col min="4760" max="4760" width="16.5703125" style="22" customWidth="1"/>
    <col min="4761" max="4764" width="0" style="22" hidden="1" customWidth="1"/>
    <col min="4765" max="4864" width="9.140625" style="22"/>
    <col min="4865" max="4865" width="0" style="22" hidden="1" customWidth="1"/>
    <col min="4866" max="4866" width="56" style="22" customWidth="1"/>
    <col min="4867" max="4867" width="19" style="22" customWidth="1"/>
    <col min="4868" max="4868" width="6.5703125" style="22" customWidth="1"/>
    <col min="4869" max="4869" width="7.42578125" style="22" customWidth="1"/>
    <col min="4870" max="4893" width="6.5703125" style="22" customWidth="1"/>
    <col min="4894" max="4894" width="6.7109375" style="22" customWidth="1"/>
    <col min="4895" max="4897" width="6.85546875" style="22" customWidth="1"/>
    <col min="4898" max="4898" width="7.28515625" style="22" customWidth="1"/>
    <col min="4899" max="4899" width="7.140625" style="22" customWidth="1"/>
    <col min="4900" max="4900" width="7.42578125" style="22" customWidth="1"/>
    <col min="4901" max="4910" width="6.5703125" style="22" customWidth="1"/>
    <col min="4911" max="4949" width="9.140625" style="22" customWidth="1"/>
    <col min="4950" max="4950" width="68.28515625" style="22" customWidth="1"/>
    <col min="4951" max="4959" width="0" style="22" hidden="1" customWidth="1"/>
    <col min="4960" max="4962" width="14.85546875" style="22" customWidth="1"/>
    <col min="4963" max="4965" width="0" style="22" hidden="1" customWidth="1"/>
    <col min="4966" max="4966" width="12.7109375" style="22" customWidth="1"/>
    <col min="4967" max="4967" width="14.85546875" style="22" customWidth="1"/>
    <col min="4968" max="4968" width="12.7109375" style="22" customWidth="1"/>
    <col min="4969" max="4969" width="12.42578125" style="22" customWidth="1"/>
    <col min="4970" max="4970" width="13.140625" style="22" customWidth="1"/>
    <col min="4971" max="4972" width="12.42578125" style="22" customWidth="1"/>
    <col min="4973" max="4976" width="12.7109375" style="22" customWidth="1"/>
    <col min="4977" max="4977" width="14.85546875" style="22" customWidth="1"/>
    <col min="4978" max="4978" width="12.7109375" style="22" customWidth="1"/>
    <col min="4979" max="4979" width="14.85546875" style="22" customWidth="1"/>
    <col min="4980" max="4983" width="12.7109375" style="22" customWidth="1"/>
    <col min="4984" max="4984" width="14.85546875" style="22" customWidth="1"/>
    <col min="4985" max="4986" width="12.7109375" style="22" customWidth="1"/>
    <col min="4987" max="4987" width="14.85546875" style="22" customWidth="1"/>
    <col min="4988" max="4988" width="12.7109375" style="22" customWidth="1"/>
    <col min="4989" max="5003" width="0" style="22" hidden="1" customWidth="1"/>
    <col min="5004" max="5004" width="9.140625" style="22" customWidth="1"/>
    <col min="5005" max="5005" width="12" style="22" customWidth="1"/>
    <col min="5006" max="5006" width="66.28515625" style="22" customWidth="1"/>
    <col min="5007" max="5013" width="0" style="22" hidden="1" customWidth="1"/>
    <col min="5014" max="5014" width="15.140625" style="22" customWidth="1"/>
    <col min="5015" max="5015" width="0" style="22" hidden="1" customWidth="1"/>
    <col min="5016" max="5016" width="16.5703125" style="22" customWidth="1"/>
    <col min="5017" max="5020" width="0" style="22" hidden="1" customWidth="1"/>
    <col min="5021" max="5120" width="9.140625" style="22"/>
    <col min="5121" max="5121" width="0" style="22" hidden="1" customWidth="1"/>
    <col min="5122" max="5122" width="56" style="22" customWidth="1"/>
    <col min="5123" max="5123" width="19" style="22" customWidth="1"/>
    <col min="5124" max="5124" width="6.5703125" style="22" customWidth="1"/>
    <col min="5125" max="5125" width="7.42578125" style="22" customWidth="1"/>
    <col min="5126" max="5149" width="6.5703125" style="22" customWidth="1"/>
    <col min="5150" max="5150" width="6.7109375" style="22" customWidth="1"/>
    <col min="5151" max="5153" width="6.85546875" style="22" customWidth="1"/>
    <col min="5154" max="5154" width="7.28515625" style="22" customWidth="1"/>
    <col min="5155" max="5155" width="7.140625" style="22" customWidth="1"/>
    <col min="5156" max="5156" width="7.42578125" style="22" customWidth="1"/>
    <col min="5157" max="5166" width="6.5703125" style="22" customWidth="1"/>
    <col min="5167" max="5205" width="9.140625" style="22" customWidth="1"/>
    <col min="5206" max="5206" width="68.28515625" style="22" customWidth="1"/>
    <col min="5207" max="5215" width="0" style="22" hidden="1" customWidth="1"/>
    <col min="5216" max="5218" width="14.85546875" style="22" customWidth="1"/>
    <col min="5219" max="5221" width="0" style="22" hidden="1" customWidth="1"/>
    <col min="5222" max="5222" width="12.7109375" style="22" customWidth="1"/>
    <col min="5223" max="5223" width="14.85546875" style="22" customWidth="1"/>
    <col min="5224" max="5224" width="12.7109375" style="22" customWidth="1"/>
    <col min="5225" max="5225" width="12.42578125" style="22" customWidth="1"/>
    <col min="5226" max="5226" width="13.140625" style="22" customWidth="1"/>
    <col min="5227" max="5228" width="12.42578125" style="22" customWidth="1"/>
    <col min="5229" max="5232" width="12.7109375" style="22" customWidth="1"/>
    <col min="5233" max="5233" width="14.85546875" style="22" customWidth="1"/>
    <col min="5234" max="5234" width="12.7109375" style="22" customWidth="1"/>
    <col min="5235" max="5235" width="14.85546875" style="22" customWidth="1"/>
    <col min="5236" max="5239" width="12.7109375" style="22" customWidth="1"/>
    <col min="5240" max="5240" width="14.85546875" style="22" customWidth="1"/>
    <col min="5241" max="5242" width="12.7109375" style="22" customWidth="1"/>
    <col min="5243" max="5243" width="14.85546875" style="22" customWidth="1"/>
    <col min="5244" max="5244" width="12.7109375" style="22" customWidth="1"/>
    <col min="5245" max="5259" width="0" style="22" hidden="1" customWidth="1"/>
    <col min="5260" max="5260" width="9.140625" style="22" customWidth="1"/>
    <col min="5261" max="5261" width="12" style="22" customWidth="1"/>
    <col min="5262" max="5262" width="66.28515625" style="22" customWidth="1"/>
    <col min="5263" max="5269" width="0" style="22" hidden="1" customWidth="1"/>
    <col min="5270" max="5270" width="15.140625" style="22" customWidth="1"/>
    <col min="5271" max="5271" width="0" style="22" hidden="1" customWidth="1"/>
    <col min="5272" max="5272" width="16.5703125" style="22" customWidth="1"/>
    <col min="5273" max="5276" width="0" style="22" hidden="1" customWidth="1"/>
    <col min="5277" max="5376" width="9.140625" style="22"/>
    <col min="5377" max="5377" width="0" style="22" hidden="1" customWidth="1"/>
    <col min="5378" max="5378" width="56" style="22" customWidth="1"/>
    <col min="5379" max="5379" width="19" style="22" customWidth="1"/>
    <col min="5380" max="5380" width="6.5703125" style="22" customWidth="1"/>
    <col min="5381" max="5381" width="7.42578125" style="22" customWidth="1"/>
    <col min="5382" max="5405" width="6.5703125" style="22" customWidth="1"/>
    <col min="5406" max="5406" width="6.7109375" style="22" customWidth="1"/>
    <col min="5407" max="5409" width="6.85546875" style="22" customWidth="1"/>
    <col min="5410" max="5410" width="7.28515625" style="22" customWidth="1"/>
    <col min="5411" max="5411" width="7.140625" style="22" customWidth="1"/>
    <col min="5412" max="5412" width="7.42578125" style="22" customWidth="1"/>
    <col min="5413" max="5422" width="6.5703125" style="22" customWidth="1"/>
    <col min="5423" max="5461" width="9.140625" style="22" customWidth="1"/>
    <col min="5462" max="5462" width="68.28515625" style="22" customWidth="1"/>
    <col min="5463" max="5471" width="0" style="22" hidden="1" customWidth="1"/>
    <col min="5472" max="5474" width="14.85546875" style="22" customWidth="1"/>
    <col min="5475" max="5477" width="0" style="22" hidden="1" customWidth="1"/>
    <col min="5478" max="5478" width="12.7109375" style="22" customWidth="1"/>
    <col min="5479" max="5479" width="14.85546875" style="22" customWidth="1"/>
    <col min="5480" max="5480" width="12.7109375" style="22" customWidth="1"/>
    <col min="5481" max="5481" width="12.42578125" style="22" customWidth="1"/>
    <col min="5482" max="5482" width="13.140625" style="22" customWidth="1"/>
    <col min="5483" max="5484" width="12.42578125" style="22" customWidth="1"/>
    <col min="5485" max="5488" width="12.7109375" style="22" customWidth="1"/>
    <col min="5489" max="5489" width="14.85546875" style="22" customWidth="1"/>
    <col min="5490" max="5490" width="12.7109375" style="22" customWidth="1"/>
    <col min="5491" max="5491" width="14.85546875" style="22" customWidth="1"/>
    <col min="5492" max="5495" width="12.7109375" style="22" customWidth="1"/>
    <col min="5496" max="5496" width="14.85546875" style="22" customWidth="1"/>
    <col min="5497" max="5498" width="12.7109375" style="22" customWidth="1"/>
    <col min="5499" max="5499" width="14.85546875" style="22" customWidth="1"/>
    <col min="5500" max="5500" width="12.7109375" style="22" customWidth="1"/>
    <col min="5501" max="5515" width="0" style="22" hidden="1" customWidth="1"/>
    <col min="5516" max="5516" width="9.140625" style="22" customWidth="1"/>
    <col min="5517" max="5517" width="12" style="22" customWidth="1"/>
    <col min="5518" max="5518" width="66.28515625" style="22" customWidth="1"/>
    <col min="5519" max="5525" width="0" style="22" hidden="1" customWidth="1"/>
    <col min="5526" max="5526" width="15.140625" style="22" customWidth="1"/>
    <col min="5527" max="5527" width="0" style="22" hidden="1" customWidth="1"/>
    <col min="5528" max="5528" width="16.5703125" style="22" customWidth="1"/>
    <col min="5529" max="5532" width="0" style="22" hidden="1" customWidth="1"/>
    <col min="5533" max="5632" width="9.140625" style="22"/>
    <col min="5633" max="5633" width="0" style="22" hidden="1" customWidth="1"/>
    <col min="5634" max="5634" width="56" style="22" customWidth="1"/>
    <col min="5635" max="5635" width="19" style="22" customWidth="1"/>
    <col min="5636" max="5636" width="6.5703125" style="22" customWidth="1"/>
    <col min="5637" max="5637" width="7.42578125" style="22" customWidth="1"/>
    <col min="5638" max="5661" width="6.5703125" style="22" customWidth="1"/>
    <col min="5662" max="5662" width="6.7109375" style="22" customWidth="1"/>
    <col min="5663" max="5665" width="6.85546875" style="22" customWidth="1"/>
    <col min="5666" max="5666" width="7.28515625" style="22" customWidth="1"/>
    <col min="5667" max="5667" width="7.140625" style="22" customWidth="1"/>
    <col min="5668" max="5668" width="7.42578125" style="22" customWidth="1"/>
    <col min="5669" max="5678" width="6.5703125" style="22" customWidth="1"/>
    <col min="5679" max="5717" width="9.140625" style="22" customWidth="1"/>
    <col min="5718" max="5718" width="68.28515625" style="22" customWidth="1"/>
    <col min="5719" max="5727" width="0" style="22" hidden="1" customWidth="1"/>
    <col min="5728" max="5730" width="14.85546875" style="22" customWidth="1"/>
    <col min="5731" max="5733" width="0" style="22" hidden="1" customWidth="1"/>
    <col min="5734" max="5734" width="12.7109375" style="22" customWidth="1"/>
    <col min="5735" max="5735" width="14.85546875" style="22" customWidth="1"/>
    <col min="5736" max="5736" width="12.7109375" style="22" customWidth="1"/>
    <col min="5737" max="5737" width="12.42578125" style="22" customWidth="1"/>
    <col min="5738" max="5738" width="13.140625" style="22" customWidth="1"/>
    <col min="5739" max="5740" width="12.42578125" style="22" customWidth="1"/>
    <col min="5741" max="5744" width="12.7109375" style="22" customWidth="1"/>
    <col min="5745" max="5745" width="14.85546875" style="22" customWidth="1"/>
    <col min="5746" max="5746" width="12.7109375" style="22" customWidth="1"/>
    <col min="5747" max="5747" width="14.85546875" style="22" customWidth="1"/>
    <col min="5748" max="5751" width="12.7109375" style="22" customWidth="1"/>
    <col min="5752" max="5752" width="14.85546875" style="22" customWidth="1"/>
    <col min="5753" max="5754" width="12.7109375" style="22" customWidth="1"/>
    <col min="5755" max="5755" width="14.85546875" style="22" customWidth="1"/>
    <col min="5756" max="5756" width="12.7109375" style="22" customWidth="1"/>
    <col min="5757" max="5771" width="0" style="22" hidden="1" customWidth="1"/>
    <col min="5772" max="5772" width="9.140625" style="22" customWidth="1"/>
    <col min="5773" max="5773" width="12" style="22" customWidth="1"/>
    <col min="5774" max="5774" width="66.28515625" style="22" customWidth="1"/>
    <col min="5775" max="5781" width="0" style="22" hidden="1" customWidth="1"/>
    <col min="5782" max="5782" width="15.140625" style="22" customWidth="1"/>
    <col min="5783" max="5783" width="0" style="22" hidden="1" customWidth="1"/>
    <col min="5784" max="5784" width="16.5703125" style="22" customWidth="1"/>
    <col min="5785" max="5788" width="0" style="22" hidden="1" customWidth="1"/>
    <col min="5789" max="5888" width="9.140625" style="22"/>
    <col min="5889" max="5889" width="0" style="22" hidden="1" customWidth="1"/>
    <col min="5890" max="5890" width="56" style="22" customWidth="1"/>
    <col min="5891" max="5891" width="19" style="22" customWidth="1"/>
    <col min="5892" max="5892" width="6.5703125" style="22" customWidth="1"/>
    <col min="5893" max="5893" width="7.42578125" style="22" customWidth="1"/>
    <col min="5894" max="5917" width="6.5703125" style="22" customWidth="1"/>
    <col min="5918" max="5918" width="6.7109375" style="22" customWidth="1"/>
    <col min="5919" max="5921" width="6.85546875" style="22" customWidth="1"/>
    <col min="5922" max="5922" width="7.28515625" style="22" customWidth="1"/>
    <col min="5923" max="5923" width="7.140625" style="22" customWidth="1"/>
    <col min="5924" max="5924" width="7.42578125" style="22" customWidth="1"/>
    <col min="5925" max="5934" width="6.5703125" style="22" customWidth="1"/>
    <col min="5935" max="5973" width="9.140625" style="22" customWidth="1"/>
    <col min="5974" max="5974" width="68.28515625" style="22" customWidth="1"/>
    <col min="5975" max="5983" width="0" style="22" hidden="1" customWidth="1"/>
    <col min="5984" max="5986" width="14.85546875" style="22" customWidth="1"/>
    <col min="5987" max="5989" width="0" style="22" hidden="1" customWidth="1"/>
    <col min="5990" max="5990" width="12.7109375" style="22" customWidth="1"/>
    <col min="5991" max="5991" width="14.85546875" style="22" customWidth="1"/>
    <col min="5992" max="5992" width="12.7109375" style="22" customWidth="1"/>
    <col min="5993" max="5993" width="12.42578125" style="22" customWidth="1"/>
    <col min="5994" max="5994" width="13.140625" style="22" customWidth="1"/>
    <col min="5995" max="5996" width="12.42578125" style="22" customWidth="1"/>
    <col min="5997" max="6000" width="12.7109375" style="22" customWidth="1"/>
    <col min="6001" max="6001" width="14.85546875" style="22" customWidth="1"/>
    <col min="6002" max="6002" width="12.7109375" style="22" customWidth="1"/>
    <col min="6003" max="6003" width="14.85546875" style="22" customWidth="1"/>
    <col min="6004" max="6007" width="12.7109375" style="22" customWidth="1"/>
    <col min="6008" max="6008" width="14.85546875" style="22" customWidth="1"/>
    <col min="6009" max="6010" width="12.7109375" style="22" customWidth="1"/>
    <col min="6011" max="6011" width="14.85546875" style="22" customWidth="1"/>
    <col min="6012" max="6012" width="12.7109375" style="22" customWidth="1"/>
    <col min="6013" max="6027" width="0" style="22" hidden="1" customWidth="1"/>
    <col min="6028" max="6028" width="9.140625" style="22" customWidth="1"/>
    <col min="6029" max="6029" width="12" style="22" customWidth="1"/>
    <col min="6030" max="6030" width="66.28515625" style="22" customWidth="1"/>
    <col min="6031" max="6037" width="0" style="22" hidden="1" customWidth="1"/>
    <col min="6038" max="6038" width="15.140625" style="22" customWidth="1"/>
    <col min="6039" max="6039" width="0" style="22" hidden="1" customWidth="1"/>
    <col min="6040" max="6040" width="16.5703125" style="22" customWidth="1"/>
    <col min="6041" max="6044" width="0" style="22" hidden="1" customWidth="1"/>
    <col min="6045" max="6144" width="9.140625" style="22"/>
    <col min="6145" max="6145" width="0" style="22" hidden="1" customWidth="1"/>
    <col min="6146" max="6146" width="56" style="22" customWidth="1"/>
    <col min="6147" max="6147" width="19" style="22" customWidth="1"/>
    <col min="6148" max="6148" width="6.5703125" style="22" customWidth="1"/>
    <col min="6149" max="6149" width="7.42578125" style="22" customWidth="1"/>
    <col min="6150" max="6173" width="6.5703125" style="22" customWidth="1"/>
    <col min="6174" max="6174" width="6.7109375" style="22" customWidth="1"/>
    <col min="6175" max="6177" width="6.85546875" style="22" customWidth="1"/>
    <col min="6178" max="6178" width="7.28515625" style="22" customWidth="1"/>
    <col min="6179" max="6179" width="7.140625" style="22" customWidth="1"/>
    <col min="6180" max="6180" width="7.42578125" style="22" customWidth="1"/>
    <col min="6181" max="6190" width="6.5703125" style="22" customWidth="1"/>
    <col min="6191" max="6229" width="9.140625" style="22" customWidth="1"/>
    <col min="6230" max="6230" width="68.28515625" style="22" customWidth="1"/>
    <col min="6231" max="6239" width="0" style="22" hidden="1" customWidth="1"/>
    <col min="6240" max="6242" width="14.85546875" style="22" customWidth="1"/>
    <col min="6243" max="6245" width="0" style="22" hidden="1" customWidth="1"/>
    <col min="6246" max="6246" width="12.7109375" style="22" customWidth="1"/>
    <col min="6247" max="6247" width="14.85546875" style="22" customWidth="1"/>
    <col min="6248" max="6248" width="12.7109375" style="22" customWidth="1"/>
    <col min="6249" max="6249" width="12.42578125" style="22" customWidth="1"/>
    <col min="6250" max="6250" width="13.140625" style="22" customWidth="1"/>
    <col min="6251" max="6252" width="12.42578125" style="22" customWidth="1"/>
    <col min="6253" max="6256" width="12.7109375" style="22" customWidth="1"/>
    <col min="6257" max="6257" width="14.85546875" style="22" customWidth="1"/>
    <col min="6258" max="6258" width="12.7109375" style="22" customWidth="1"/>
    <col min="6259" max="6259" width="14.85546875" style="22" customWidth="1"/>
    <col min="6260" max="6263" width="12.7109375" style="22" customWidth="1"/>
    <col min="6264" max="6264" width="14.85546875" style="22" customWidth="1"/>
    <col min="6265" max="6266" width="12.7109375" style="22" customWidth="1"/>
    <col min="6267" max="6267" width="14.85546875" style="22" customWidth="1"/>
    <col min="6268" max="6268" width="12.7109375" style="22" customWidth="1"/>
    <col min="6269" max="6283" width="0" style="22" hidden="1" customWidth="1"/>
    <col min="6284" max="6284" width="9.140625" style="22" customWidth="1"/>
    <col min="6285" max="6285" width="12" style="22" customWidth="1"/>
    <col min="6286" max="6286" width="66.28515625" style="22" customWidth="1"/>
    <col min="6287" max="6293" width="0" style="22" hidden="1" customWidth="1"/>
    <col min="6294" max="6294" width="15.140625" style="22" customWidth="1"/>
    <col min="6295" max="6295" width="0" style="22" hidden="1" customWidth="1"/>
    <col min="6296" max="6296" width="16.5703125" style="22" customWidth="1"/>
    <col min="6297" max="6300" width="0" style="22" hidden="1" customWidth="1"/>
    <col min="6301" max="6400" width="9.140625" style="22"/>
    <col min="6401" max="6401" width="0" style="22" hidden="1" customWidth="1"/>
    <col min="6402" max="6402" width="56" style="22" customWidth="1"/>
    <col min="6403" max="6403" width="19" style="22" customWidth="1"/>
    <col min="6404" max="6404" width="6.5703125" style="22" customWidth="1"/>
    <col min="6405" max="6405" width="7.42578125" style="22" customWidth="1"/>
    <col min="6406" max="6429" width="6.5703125" style="22" customWidth="1"/>
    <col min="6430" max="6430" width="6.7109375" style="22" customWidth="1"/>
    <col min="6431" max="6433" width="6.85546875" style="22" customWidth="1"/>
    <col min="6434" max="6434" width="7.28515625" style="22" customWidth="1"/>
    <col min="6435" max="6435" width="7.140625" style="22" customWidth="1"/>
    <col min="6436" max="6436" width="7.42578125" style="22" customWidth="1"/>
    <col min="6437" max="6446" width="6.5703125" style="22" customWidth="1"/>
    <col min="6447" max="6485" width="9.140625" style="22" customWidth="1"/>
    <col min="6486" max="6486" width="68.28515625" style="22" customWidth="1"/>
    <col min="6487" max="6495" width="0" style="22" hidden="1" customWidth="1"/>
    <col min="6496" max="6498" width="14.85546875" style="22" customWidth="1"/>
    <col min="6499" max="6501" width="0" style="22" hidden="1" customWidth="1"/>
    <col min="6502" max="6502" width="12.7109375" style="22" customWidth="1"/>
    <col min="6503" max="6503" width="14.85546875" style="22" customWidth="1"/>
    <col min="6504" max="6504" width="12.7109375" style="22" customWidth="1"/>
    <col min="6505" max="6505" width="12.42578125" style="22" customWidth="1"/>
    <col min="6506" max="6506" width="13.140625" style="22" customWidth="1"/>
    <col min="6507" max="6508" width="12.42578125" style="22" customWidth="1"/>
    <col min="6509" max="6512" width="12.7109375" style="22" customWidth="1"/>
    <col min="6513" max="6513" width="14.85546875" style="22" customWidth="1"/>
    <col min="6514" max="6514" width="12.7109375" style="22" customWidth="1"/>
    <col min="6515" max="6515" width="14.85546875" style="22" customWidth="1"/>
    <col min="6516" max="6519" width="12.7109375" style="22" customWidth="1"/>
    <col min="6520" max="6520" width="14.85546875" style="22" customWidth="1"/>
    <col min="6521" max="6522" width="12.7109375" style="22" customWidth="1"/>
    <col min="6523" max="6523" width="14.85546875" style="22" customWidth="1"/>
    <col min="6524" max="6524" width="12.7109375" style="22" customWidth="1"/>
    <col min="6525" max="6539" width="0" style="22" hidden="1" customWidth="1"/>
    <col min="6540" max="6540" width="9.140625" style="22" customWidth="1"/>
    <col min="6541" max="6541" width="12" style="22" customWidth="1"/>
    <col min="6542" max="6542" width="66.28515625" style="22" customWidth="1"/>
    <col min="6543" max="6549" width="0" style="22" hidden="1" customWidth="1"/>
    <col min="6550" max="6550" width="15.140625" style="22" customWidth="1"/>
    <col min="6551" max="6551" width="0" style="22" hidden="1" customWidth="1"/>
    <col min="6552" max="6552" width="16.5703125" style="22" customWidth="1"/>
    <col min="6553" max="6556" width="0" style="22" hidden="1" customWidth="1"/>
    <col min="6557" max="6656" width="9.140625" style="22"/>
    <col min="6657" max="6657" width="0" style="22" hidden="1" customWidth="1"/>
    <col min="6658" max="6658" width="56" style="22" customWidth="1"/>
    <col min="6659" max="6659" width="19" style="22" customWidth="1"/>
    <col min="6660" max="6660" width="6.5703125" style="22" customWidth="1"/>
    <col min="6661" max="6661" width="7.42578125" style="22" customWidth="1"/>
    <col min="6662" max="6685" width="6.5703125" style="22" customWidth="1"/>
    <col min="6686" max="6686" width="6.7109375" style="22" customWidth="1"/>
    <col min="6687" max="6689" width="6.85546875" style="22" customWidth="1"/>
    <col min="6690" max="6690" width="7.28515625" style="22" customWidth="1"/>
    <col min="6691" max="6691" width="7.140625" style="22" customWidth="1"/>
    <col min="6692" max="6692" width="7.42578125" style="22" customWidth="1"/>
    <col min="6693" max="6702" width="6.5703125" style="22" customWidth="1"/>
    <col min="6703" max="6741" width="9.140625" style="22" customWidth="1"/>
    <col min="6742" max="6742" width="68.28515625" style="22" customWidth="1"/>
    <col min="6743" max="6751" width="0" style="22" hidden="1" customWidth="1"/>
    <col min="6752" max="6754" width="14.85546875" style="22" customWidth="1"/>
    <col min="6755" max="6757" width="0" style="22" hidden="1" customWidth="1"/>
    <col min="6758" max="6758" width="12.7109375" style="22" customWidth="1"/>
    <col min="6759" max="6759" width="14.85546875" style="22" customWidth="1"/>
    <col min="6760" max="6760" width="12.7109375" style="22" customWidth="1"/>
    <col min="6761" max="6761" width="12.42578125" style="22" customWidth="1"/>
    <col min="6762" max="6762" width="13.140625" style="22" customWidth="1"/>
    <col min="6763" max="6764" width="12.42578125" style="22" customWidth="1"/>
    <col min="6765" max="6768" width="12.7109375" style="22" customWidth="1"/>
    <col min="6769" max="6769" width="14.85546875" style="22" customWidth="1"/>
    <col min="6770" max="6770" width="12.7109375" style="22" customWidth="1"/>
    <col min="6771" max="6771" width="14.85546875" style="22" customWidth="1"/>
    <col min="6772" max="6775" width="12.7109375" style="22" customWidth="1"/>
    <col min="6776" max="6776" width="14.85546875" style="22" customWidth="1"/>
    <col min="6777" max="6778" width="12.7109375" style="22" customWidth="1"/>
    <col min="6779" max="6779" width="14.85546875" style="22" customWidth="1"/>
    <col min="6780" max="6780" width="12.7109375" style="22" customWidth="1"/>
    <col min="6781" max="6795" width="0" style="22" hidden="1" customWidth="1"/>
    <col min="6796" max="6796" width="9.140625" style="22" customWidth="1"/>
    <col min="6797" max="6797" width="12" style="22" customWidth="1"/>
    <col min="6798" max="6798" width="66.28515625" style="22" customWidth="1"/>
    <col min="6799" max="6805" width="0" style="22" hidden="1" customWidth="1"/>
    <col min="6806" max="6806" width="15.140625" style="22" customWidth="1"/>
    <col min="6807" max="6807" width="0" style="22" hidden="1" customWidth="1"/>
    <col min="6808" max="6808" width="16.5703125" style="22" customWidth="1"/>
    <col min="6809" max="6812" width="0" style="22" hidden="1" customWidth="1"/>
    <col min="6813" max="6912" width="9.140625" style="22"/>
    <col min="6913" max="6913" width="0" style="22" hidden="1" customWidth="1"/>
    <col min="6914" max="6914" width="56" style="22" customWidth="1"/>
    <col min="6915" max="6915" width="19" style="22" customWidth="1"/>
    <col min="6916" max="6916" width="6.5703125" style="22" customWidth="1"/>
    <col min="6917" max="6917" width="7.42578125" style="22" customWidth="1"/>
    <col min="6918" max="6941" width="6.5703125" style="22" customWidth="1"/>
    <col min="6942" max="6942" width="6.7109375" style="22" customWidth="1"/>
    <col min="6943" max="6945" width="6.85546875" style="22" customWidth="1"/>
    <col min="6946" max="6946" width="7.28515625" style="22" customWidth="1"/>
    <col min="6947" max="6947" width="7.140625" style="22" customWidth="1"/>
    <col min="6948" max="6948" width="7.42578125" style="22" customWidth="1"/>
    <col min="6949" max="6958" width="6.5703125" style="22" customWidth="1"/>
    <col min="6959" max="6997" width="9.140625" style="22" customWidth="1"/>
    <col min="6998" max="6998" width="68.28515625" style="22" customWidth="1"/>
    <col min="6999" max="7007" width="0" style="22" hidden="1" customWidth="1"/>
    <col min="7008" max="7010" width="14.85546875" style="22" customWidth="1"/>
    <col min="7011" max="7013" width="0" style="22" hidden="1" customWidth="1"/>
    <col min="7014" max="7014" width="12.7109375" style="22" customWidth="1"/>
    <col min="7015" max="7015" width="14.85546875" style="22" customWidth="1"/>
    <col min="7016" max="7016" width="12.7109375" style="22" customWidth="1"/>
    <col min="7017" max="7017" width="12.42578125" style="22" customWidth="1"/>
    <col min="7018" max="7018" width="13.140625" style="22" customWidth="1"/>
    <col min="7019" max="7020" width="12.42578125" style="22" customWidth="1"/>
    <col min="7021" max="7024" width="12.7109375" style="22" customWidth="1"/>
    <col min="7025" max="7025" width="14.85546875" style="22" customWidth="1"/>
    <col min="7026" max="7026" width="12.7109375" style="22" customWidth="1"/>
    <col min="7027" max="7027" width="14.85546875" style="22" customWidth="1"/>
    <col min="7028" max="7031" width="12.7109375" style="22" customWidth="1"/>
    <col min="7032" max="7032" width="14.85546875" style="22" customWidth="1"/>
    <col min="7033" max="7034" width="12.7109375" style="22" customWidth="1"/>
    <col min="7035" max="7035" width="14.85546875" style="22" customWidth="1"/>
    <col min="7036" max="7036" width="12.7109375" style="22" customWidth="1"/>
    <col min="7037" max="7051" width="0" style="22" hidden="1" customWidth="1"/>
    <col min="7052" max="7052" width="9.140625" style="22" customWidth="1"/>
    <col min="7053" max="7053" width="12" style="22" customWidth="1"/>
    <col min="7054" max="7054" width="66.28515625" style="22" customWidth="1"/>
    <col min="7055" max="7061" width="0" style="22" hidden="1" customWidth="1"/>
    <col min="7062" max="7062" width="15.140625" style="22" customWidth="1"/>
    <col min="7063" max="7063" width="0" style="22" hidden="1" customWidth="1"/>
    <col min="7064" max="7064" width="16.5703125" style="22" customWidth="1"/>
    <col min="7065" max="7068" width="0" style="22" hidden="1" customWidth="1"/>
    <col min="7069" max="7168" width="9.140625" style="22"/>
    <col min="7169" max="7169" width="0" style="22" hidden="1" customWidth="1"/>
    <col min="7170" max="7170" width="56" style="22" customWidth="1"/>
    <col min="7171" max="7171" width="19" style="22" customWidth="1"/>
    <col min="7172" max="7172" width="6.5703125" style="22" customWidth="1"/>
    <col min="7173" max="7173" width="7.42578125" style="22" customWidth="1"/>
    <col min="7174" max="7197" width="6.5703125" style="22" customWidth="1"/>
    <col min="7198" max="7198" width="6.7109375" style="22" customWidth="1"/>
    <col min="7199" max="7201" width="6.85546875" style="22" customWidth="1"/>
    <col min="7202" max="7202" width="7.28515625" style="22" customWidth="1"/>
    <col min="7203" max="7203" width="7.140625" style="22" customWidth="1"/>
    <col min="7204" max="7204" width="7.42578125" style="22" customWidth="1"/>
    <col min="7205" max="7214" width="6.5703125" style="22" customWidth="1"/>
    <col min="7215" max="7253" width="9.140625" style="22" customWidth="1"/>
    <col min="7254" max="7254" width="68.28515625" style="22" customWidth="1"/>
    <col min="7255" max="7263" width="0" style="22" hidden="1" customWidth="1"/>
    <col min="7264" max="7266" width="14.85546875" style="22" customWidth="1"/>
    <col min="7267" max="7269" width="0" style="22" hidden="1" customWidth="1"/>
    <col min="7270" max="7270" width="12.7109375" style="22" customWidth="1"/>
    <col min="7271" max="7271" width="14.85546875" style="22" customWidth="1"/>
    <col min="7272" max="7272" width="12.7109375" style="22" customWidth="1"/>
    <col min="7273" max="7273" width="12.42578125" style="22" customWidth="1"/>
    <col min="7274" max="7274" width="13.140625" style="22" customWidth="1"/>
    <col min="7275" max="7276" width="12.42578125" style="22" customWidth="1"/>
    <col min="7277" max="7280" width="12.7109375" style="22" customWidth="1"/>
    <col min="7281" max="7281" width="14.85546875" style="22" customWidth="1"/>
    <col min="7282" max="7282" width="12.7109375" style="22" customWidth="1"/>
    <col min="7283" max="7283" width="14.85546875" style="22" customWidth="1"/>
    <col min="7284" max="7287" width="12.7109375" style="22" customWidth="1"/>
    <col min="7288" max="7288" width="14.85546875" style="22" customWidth="1"/>
    <col min="7289" max="7290" width="12.7109375" style="22" customWidth="1"/>
    <col min="7291" max="7291" width="14.85546875" style="22" customWidth="1"/>
    <col min="7292" max="7292" width="12.7109375" style="22" customWidth="1"/>
    <col min="7293" max="7307" width="0" style="22" hidden="1" customWidth="1"/>
    <col min="7308" max="7308" width="9.140625" style="22" customWidth="1"/>
    <col min="7309" max="7309" width="12" style="22" customWidth="1"/>
    <col min="7310" max="7310" width="66.28515625" style="22" customWidth="1"/>
    <col min="7311" max="7317" width="0" style="22" hidden="1" customWidth="1"/>
    <col min="7318" max="7318" width="15.140625" style="22" customWidth="1"/>
    <col min="7319" max="7319" width="0" style="22" hidden="1" customWidth="1"/>
    <col min="7320" max="7320" width="16.5703125" style="22" customWidth="1"/>
    <col min="7321" max="7324" width="0" style="22" hidden="1" customWidth="1"/>
    <col min="7325" max="7424" width="9.140625" style="22"/>
    <col min="7425" max="7425" width="0" style="22" hidden="1" customWidth="1"/>
    <col min="7426" max="7426" width="56" style="22" customWidth="1"/>
    <col min="7427" max="7427" width="19" style="22" customWidth="1"/>
    <col min="7428" max="7428" width="6.5703125" style="22" customWidth="1"/>
    <col min="7429" max="7429" width="7.42578125" style="22" customWidth="1"/>
    <col min="7430" max="7453" width="6.5703125" style="22" customWidth="1"/>
    <col min="7454" max="7454" width="6.7109375" style="22" customWidth="1"/>
    <col min="7455" max="7457" width="6.85546875" style="22" customWidth="1"/>
    <col min="7458" max="7458" width="7.28515625" style="22" customWidth="1"/>
    <col min="7459" max="7459" width="7.140625" style="22" customWidth="1"/>
    <col min="7460" max="7460" width="7.42578125" style="22" customWidth="1"/>
    <col min="7461" max="7470" width="6.5703125" style="22" customWidth="1"/>
    <col min="7471" max="7509" width="9.140625" style="22" customWidth="1"/>
    <col min="7510" max="7510" width="68.28515625" style="22" customWidth="1"/>
    <col min="7511" max="7519" width="0" style="22" hidden="1" customWidth="1"/>
    <col min="7520" max="7522" width="14.85546875" style="22" customWidth="1"/>
    <col min="7523" max="7525" width="0" style="22" hidden="1" customWidth="1"/>
    <col min="7526" max="7526" width="12.7109375" style="22" customWidth="1"/>
    <col min="7527" max="7527" width="14.85546875" style="22" customWidth="1"/>
    <col min="7528" max="7528" width="12.7109375" style="22" customWidth="1"/>
    <col min="7529" max="7529" width="12.42578125" style="22" customWidth="1"/>
    <col min="7530" max="7530" width="13.140625" style="22" customWidth="1"/>
    <col min="7531" max="7532" width="12.42578125" style="22" customWidth="1"/>
    <col min="7533" max="7536" width="12.7109375" style="22" customWidth="1"/>
    <col min="7537" max="7537" width="14.85546875" style="22" customWidth="1"/>
    <col min="7538" max="7538" width="12.7109375" style="22" customWidth="1"/>
    <col min="7539" max="7539" width="14.85546875" style="22" customWidth="1"/>
    <col min="7540" max="7543" width="12.7109375" style="22" customWidth="1"/>
    <col min="7544" max="7544" width="14.85546875" style="22" customWidth="1"/>
    <col min="7545" max="7546" width="12.7109375" style="22" customWidth="1"/>
    <col min="7547" max="7547" width="14.85546875" style="22" customWidth="1"/>
    <col min="7548" max="7548" width="12.7109375" style="22" customWidth="1"/>
    <col min="7549" max="7563" width="0" style="22" hidden="1" customWidth="1"/>
    <col min="7564" max="7564" width="9.140625" style="22" customWidth="1"/>
    <col min="7565" max="7565" width="12" style="22" customWidth="1"/>
    <col min="7566" max="7566" width="66.28515625" style="22" customWidth="1"/>
    <col min="7567" max="7573" width="0" style="22" hidden="1" customWidth="1"/>
    <col min="7574" max="7574" width="15.140625" style="22" customWidth="1"/>
    <col min="7575" max="7575" width="0" style="22" hidden="1" customWidth="1"/>
    <col min="7576" max="7576" width="16.5703125" style="22" customWidth="1"/>
    <col min="7577" max="7580" width="0" style="22" hidden="1" customWidth="1"/>
    <col min="7581" max="7680" width="9.140625" style="22"/>
    <col min="7681" max="7681" width="0" style="22" hidden="1" customWidth="1"/>
    <col min="7682" max="7682" width="56" style="22" customWidth="1"/>
    <col min="7683" max="7683" width="19" style="22" customWidth="1"/>
    <col min="7684" max="7684" width="6.5703125" style="22" customWidth="1"/>
    <col min="7685" max="7685" width="7.42578125" style="22" customWidth="1"/>
    <col min="7686" max="7709" width="6.5703125" style="22" customWidth="1"/>
    <col min="7710" max="7710" width="6.7109375" style="22" customWidth="1"/>
    <col min="7711" max="7713" width="6.85546875" style="22" customWidth="1"/>
    <col min="7714" max="7714" width="7.28515625" style="22" customWidth="1"/>
    <col min="7715" max="7715" width="7.140625" style="22" customWidth="1"/>
    <col min="7716" max="7716" width="7.42578125" style="22" customWidth="1"/>
    <col min="7717" max="7726" width="6.5703125" style="22" customWidth="1"/>
    <col min="7727" max="7765" width="9.140625" style="22" customWidth="1"/>
    <col min="7766" max="7766" width="68.28515625" style="22" customWidth="1"/>
    <col min="7767" max="7775" width="0" style="22" hidden="1" customWidth="1"/>
    <col min="7776" max="7778" width="14.85546875" style="22" customWidth="1"/>
    <col min="7779" max="7781" width="0" style="22" hidden="1" customWidth="1"/>
    <col min="7782" max="7782" width="12.7109375" style="22" customWidth="1"/>
    <col min="7783" max="7783" width="14.85546875" style="22" customWidth="1"/>
    <col min="7784" max="7784" width="12.7109375" style="22" customWidth="1"/>
    <col min="7785" max="7785" width="12.42578125" style="22" customWidth="1"/>
    <col min="7786" max="7786" width="13.140625" style="22" customWidth="1"/>
    <col min="7787" max="7788" width="12.42578125" style="22" customWidth="1"/>
    <col min="7789" max="7792" width="12.7109375" style="22" customWidth="1"/>
    <col min="7793" max="7793" width="14.85546875" style="22" customWidth="1"/>
    <col min="7794" max="7794" width="12.7109375" style="22" customWidth="1"/>
    <col min="7795" max="7795" width="14.85546875" style="22" customWidth="1"/>
    <col min="7796" max="7799" width="12.7109375" style="22" customWidth="1"/>
    <col min="7800" max="7800" width="14.85546875" style="22" customWidth="1"/>
    <col min="7801" max="7802" width="12.7109375" style="22" customWidth="1"/>
    <col min="7803" max="7803" width="14.85546875" style="22" customWidth="1"/>
    <col min="7804" max="7804" width="12.7109375" style="22" customWidth="1"/>
    <col min="7805" max="7819" width="0" style="22" hidden="1" customWidth="1"/>
    <col min="7820" max="7820" width="9.140625" style="22" customWidth="1"/>
    <col min="7821" max="7821" width="12" style="22" customWidth="1"/>
    <col min="7822" max="7822" width="66.28515625" style="22" customWidth="1"/>
    <col min="7823" max="7829" width="0" style="22" hidden="1" customWidth="1"/>
    <col min="7830" max="7830" width="15.140625" style="22" customWidth="1"/>
    <col min="7831" max="7831" width="0" style="22" hidden="1" customWidth="1"/>
    <col min="7832" max="7832" width="16.5703125" style="22" customWidth="1"/>
    <col min="7833" max="7836" width="0" style="22" hidden="1" customWidth="1"/>
    <col min="7837" max="7936" width="9.140625" style="22"/>
    <col min="7937" max="7937" width="0" style="22" hidden="1" customWidth="1"/>
    <col min="7938" max="7938" width="56" style="22" customWidth="1"/>
    <col min="7939" max="7939" width="19" style="22" customWidth="1"/>
    <col min="7940" max="7940" width="6.5703125" style="22" customWidth="1"/>
    <col min="7941" max="7941" width="7.42578125" style="22" customWidth="1"/>
    <col min="7942" max="7965" width="6.5703125" style="22" customWidth="1"/>
    <col min="7966" max="7966" width="6.7109375" style="22" customWidth="1"/>
    <col min="7967" max="7969" width="6.85546875" style="22" customWidth="1"/>
    <col min="7970" max="7970" width="7.28515625" style="22" customWidth="1"/>
    <col min="7971" max="7971" width="7.140625" style="22" customWidth="1"/>
    <col min="7972" max="7972" width="7.42578125" style="22" customWidth="1"/>
    <col min="7973" max="7982" width="6.5703125" style="22" customWidth="1"/>
    <col min="7983" max="8021" width="9.140625" style="22" customWidth="1"/>
    <col min="8022" max="8022" width="68.28515625" style="22" customWidth="1"/>
    <col min="8023" max="8031" width="0" style="22" hidden="1" customWidth="1"/>
    <col min="8032" max="8034" width="14.85546875" style="22" customWidth="1"/>
    <col min="8035" max="8037" width="0" style="22" hidden="1" customWidth="1"/>
    <col min="8038" max="8038" width="12.7109375" style="22" customWidth="1"/>
    <col min="8039" max="8039" width="14.85546875" style="22" customWidth="1"/>
    <col min="8040" max="8040" width="12.7109375" style="22" customWidth="1"/>
    <col min="8041" max="8041" width="12.42578125" style="22" customWidth="1"/>
    <col min="8042" max="8042" width="13.140625" style="22" customWidth="1"/>
    <col min="8043" max="8044" width="12.42578125" style="22" customWidth="1"/>
    <col min="8045" max="8048" width="12.7109375" style="22" customWidth="1"/>
    <col min="8049" max="8049" width="14.85546875" style="22" customWidth="1"/>
    <col min="8050" max="8050" width="12.7109375" style="22" customWidth="1"/>
    <col min="8051" max="8051" width="14.85546875" style="22" customWidth="1"/>
    <col min="8052" max="8055" width="12.7109375" style="22" customWidth="1"/>
    <col min="8056" max="8056" width="14.85546875" style="22" customWidth="1"/>
    <col min="8057" max="8058" width="12.7109375" style="22" customWidth="1"/>
    <col min="8059" max="8059" width="14.85546875" style="22" customWidth="1"/>
    <col min="8060" max="8060" width="12.7109375" style="22" customWidth="1"/>
    <col min="8061" max="8075" width="0" style="22" hidden="1" customWidth="1"/>
    <col min="8076" max="8076" width="9.140625" style="22" customWidth="1"/>
    <col min="8077" max="8077" width="12" style="22" customWidth="1"/>
    <col min="8078" max="8078" width="66.28515625" style="22" customWidth="1"/>
    <col min="8079" max="8085" width="0" style="22" hidden="1" customWidth="1"/>
    <col min="8086" max="8086" width="15.140625" style="22" customWidth="1"/>
    <col min="8087" max="8087" width="0" style="22" hidden="1" customWidth="1"/>
    <col min="8088" max="8088" width="16.5703125" style="22" customWidth="1"/>
    <col min="8089" max="8092" width="0" style="22" hidden="1" customWidth="1"/>
    <col min="8093" max="8192" width="9.140625" style="22"/>
    <col min="8193" max="8193" width="0" style="22" hidden="1" customWidth="1"/>
    <col min="8194" max="8194" width="56" style="22" customWidth="1"/>
    <col min="8195" max="8195" width="19" style="22" customWidth="1"/>
    <col min="8196" max="8196" width="6.5703125" style="22" customWidth="1"/>
    <col min="8197" max="8197" width="7.42578125" style="22" customWidth="1"/>
    <col min="8198" max="8221" width="6.5703125" style="22" customWidth="1"/>
    <col min="8222" max="8222" width="6.7109375" style="22" customWidth="1"/>
    <col min="8223" max="8225" width="6.85546875" style="22" customWidth="1"/>
    <col min="8226" max="8226" width="7.28515625" style="22" customWidth="1"/>
    <col min="8227" max="8227" width="7.140625" style="22" customWidth="1"/>
    <col min="8228" max="8228" width="7.42578125" style="22" customWidth="1"/>
    <col min="8229" max="8238" width="6.5703125" style="22" customWidth="1"/>
    <col min="8239" max="8277" width="9.140625" style="22" customWidth="1"/>
    <col min="8278" max="8278" width="68.28515625" style="22" customWidth="1"/>
    <col min="8279" max="8287" width="0" style="22" hidden="1" customWidth="1"/>
    <col min="8288" max="8290" width="14.85546875" style="22" customWidth="1"/>
    <col min="8291" max="8293" width="0" style="22" hidden="1" customWidth="1"/>
    <col min="8294" max="8294" width="12.7109375" style="22" customWidth="1"/>
    <col min="8295" max="8295" width="14.85546875" style="22" customWidth="1"/>
    <col min="8296" max="8296" width="12.7109375" style="22" customWidth="1"/>
    <col min="8297" max="8297" width="12.42578125" style="22" customWidth="1"/>
    <col min="8298" max="8298" width="13.140625" style="22" customWidth="1"/>
    <col min="8299" max="8300" width="12.42578125" style="22" customWidth="1"/>
    <col min="8301" max="8304" width="12.7109375" style="22" customWidth="1"/>
    <col min="8305" max="8305" width="14.85546875" style="22" customWidth="1"/>
    <col min="8306" max="8306" width="12.7109375" style="22" customWidth="1"/>
    <col min="8307" max="8307" width="14.85546875" style="22" customWidth="1"/>
    <col min="8308" max="8311" width="12.7109375" style="22" customWidth="1"/>
    <col min="8312" max="8312" width="14.85546875" style="22" customWidth="1"/>
    <col min="8313" max="8314" width="12.7109375" style="22" customWidth="1"/>
    <col min="8315" max="8315" width="14.85546875" style="22" customWidth="1"/>
    <col min="8316" max="8316" width="12.7109375" style="22" customWidth="1"/>
    <col min="8317" max="8331" width="0" style="22" hidden="1" customWidth="1"/>
    <col min="8332" max="8332" width="9.140625" style="22" customWidth="1"/>
    <col min="8333" max="8333" width="12" style="22" customWidth="1"/>
    <col min="8334" max="8334" width="66.28515625" style="22" customWidth="1"/>
    <col min="8335" max="8341" width="0" style="22" hidden="1" customWidth="1"/>
    <col min="8342" max="8342" width="15.140625" style="22" customWidth="1"/>
    <col min="8343" max="8343" width="0" style="22" hidden="1" customWidth="1"/>
    <col min="8344" max="8344" width="16.5703125" style="22" customWidth="1"/>
    <col min="8345" max="8348" width="0" style="22" hidden="1" customWidth="1"/>
    <col min="8349" max="8448" width="9.140625" style="22"/>
    <col min="8449" max="8449" width="0" style="22" hidden="1" customWidth="1"/>
    <col min="8450" max="8450" width="56" style="22" customWidth="1"/>
    <col min="8451" max="8451" width="19" style="22" customWidth="1"/>
    <col min="8452" max="8452" width="6.5703125" style="22" customWidth="1"/>
    <col min="8453" max="8453" width="7.42578125" style="22" customWidth="1"/>
    <col min="8454" max="8477" width="6.5703125" style="22" customWidth="1"/>
    <col min="8478" max="8478" width="6.7109375" style="22" customWidth="1"/>
    <col min="8479" max="8481" width="6.85546875" style="22" customWidth="1"/>
    <col min="8482" max="8482" width="7.28515625" style="22" customWidth="1"/>
    <col min="8483" max="8483" width="7.140625" style="22" customWidth="1"/>
    <col min="8484" max="8484" width="7.42578125" style="22" customWidth="1"/>
    <col min="8485" max="8494" width="6.5703125" style="22" customWidth="1"/>
    <col min="8495" max="8533" width="9.140625" style="22" customWidth="1"/>
    <col min="8534" max="8534" width="68.28515625" style="22" customWidth="1"/>
    <col min="8535" max="8543" width="0" style="22" hidden="1" customWidth="1"/>
    <col min="8544" max="8546" width="14.85546875" style="22" customWidth="1"/>
    <col min="8547" max="8549" width="0" style="22" hidden="1" customWidth="1"/>
    <col min="8550" max="8550" width="12.7109375" style="22" customWidth="1"/>
    <col min="8551" max="8551" width="14.85546875" style="22" customWidth="1"/>
    <col min="8552" max="8552" width="12.7109375" style="22" customWidth="1"/>
    <col min="8553" max="8553" width="12.42578125" style="22" customWidth="1"/>
    <col min="8554" max="8554" width="13.140625" style="22" customWidth="1"/>
    <col min="8555" max="8556" width="12.42578125" style="22" customWidth="1"/>
    <col min="8557" max="8560" width="12.7109375" style="22" customWidth="1"/>
    <col min="8561" max="8561" width="14.85546875" style="22" customWidth="1"/>
    <col min="8562" max="8562" width="12.7109375" style="22" customWidth="1"/>
    <col min="8563" max="8563" width="14.85546875" style="22" customWidth="1"/>
    <col min="8564" max="8567" width="12.7109375" style="22" customWidth="1"/>
    <col min="8568" max="8568" width="14.85546875" style="22" customWidth="1"/>
    <col min="8569" max="8570" width="12.7109375" style="22" customWidth="1"/>
    <col min="8571" max="8571" width="14.85546875" style="22" customWidth="1"/>
    <col min="8572" max="8572" width="12.7109375" style="22" customWidth="1"/>
    <col min="8573" max="8587" width="0" style="22" hidden="1" customWidth="1"/>
    <col min="8588" max="8588" width="9.140625" style="22" customWidth="1"/>
    <col min="8589" max="8589" width="12" style="22" customWidth="1"/>
    <col min="8590" max="8590" width="66.28515625" style="22" customWidth="1"/>
    <col min="8591" max="8597" width="0" style="22" hidden="1" customWidth="1"/>
    <col min="8598" max="8598" width="15.140625" style="22" customWidth="1"/>
    <col min="8599" max="8599" width="0" style="22" hidden="1" customWidth="1"/>
    <col min="8600" max="8600" width="16.5703125" style="22" customWidth="1"/>
    <col min="8601" max="8604" width="0" style="22" hidden="1" customWidth="1"/>
    <col min="8605" max="8704" width="9.140625" style="22"/>
    <col min="8705" max="8705" width="0" style="22" hidden="1" customWidth="1"/>
    <col min="8706" max="8706" width="56" style="22" customWidth="1"/>
    <col min="8707" max="8707" width="19" style="22" customWidth="1"/>
    <col min="8708" max="8708" width="6.5703125" style="22" customWidth="1"/>
    <col min="8709" max="8709" width="7.42578125" style="22" customWidth="1"/>
    <col min="8710" max="8733" width="6.5703125" style="22" customWidth="1"/>
    <col min="8734" max="8734" width="6.7109375" style="22" customWidth="1"/>
    <col min="8735" max="8737" width="6.85546875" style="22" customWidth="1"/>
    <col min="8738" max="8738" width="7.28515625" style="22" customWidth="1"/>
    <col min="8739" max="8739" width="7.140625" style="22" customWidth="1"/>
    <col min="8740" max="8740" width="7.42578125" style="22" customWidth="1"/>
    <col min="8741" max="8750" width="6.5703125" style="22" customWidth="1"/>
    <col min="8751" max="8789" width="9.140625" style="22" customWidth="1"/>
    <col min="8790" max="8790" width="68.28515625" style="22" customWidth="1"/>
    <col min="8791" max="8799" width="0" style="22" hidden="1" customWidth="1"/>
    <col min="8800" max="8802" width="14.85546875" style="22" customWidth="1"/>
    <col min="8803" max="8805" width="0" style="22" hidden="1" customWidth="1"/>
    <col min="8806" max="8806" width="12.7109375" style="22" customWidth="1"/>
    <col min="8807" max="8807" width="14.85546875" style="22" customWidth="1"/>
    <col min="8808" max="8808" width="12.7109375" style="22" customWidth="1"/>
    <col min="8809" max="8809" width="12.42578125" style="22" customWidth="1"/>
    <col min="8810" max="8810" width="13.140625" style="22" customWidth="1"/>
    <col min="8811" max="8812" width="12.42578125" style="22" customWidth="1"/>
    <col min="8813" max="8816" width="12.7109375" style="22" customWidth="1"/>
    <col min="8817" max="8817" width="14.85546875" style="22" customWidth="1"/>
    <col min="8818" max="8818" width="12.7109375" style="22" customWidth="1"/>
    <col min="8819" max="8819" width="14.85546875" style="22" customWidth="1"/>
    <col min="8820" max="8823" width="12.7109375" style="22" customWidth="1"/>
    <col min="8824" max="8824" width="14.85546875" style="22" customWidth="1"/>
    <col min="8825" max="8826" width="12.7109375" style="22" customWidth="1"/>
    <col min="8827" max="8827" width="14.85546875" style="22" customWidth="1"/>
    <col min="8828" max="8828" width="12.7109375" style="22" customWidth="1"/>
    <col min="8829" max="8843" width="0" style="22" hidden="1" customWidth="1"/>
    <col min="8844" max="8844" width="9.140625" style="22" customWidth="1"/>
    <col min="8845" max="8845" width="12" style="22" customWidth="1"/>
    <col min="8846" max="8846" width="66.28515625" style="22" customWidth="1"/>
    <col min="8847" max="8853" width="0" style="22" hidden="1" customWidth="1"/>
    <col min="8854" max="8854" width="15.140625" style="22" customWidth="1"/>
    <col min="8855" max="8855" width="0" style="22" hidden="1" customWidth="1"/>
    <col min="8856" max="8856" width="16.5703125" style="22" customWidth="1"/>
    <col min="8857" max="8860" width="0" style="22" hidden="1" customWidth="1"/>
    <col min="8861" max="8960" width="9.140625" style="22"/>
    <col min="8961" max="8961" width="0" style="22" hidden="1" customWidth="1"/>
    <col min="8962" max="8962" width="56" style="22" customWidth="1"/>
    <col min="8963" max="8963" width="19" style="22" customWidth="1"/>
    <col min="8964" max="8964" width="6.5703125" style="22" customWidth="1"/>
    <col min="8965" max="8965" width="7.42578125" style="22" customWidth="1"/>
    <col min="8966" max="8989" width="6.5703125" style="22" customWidth="1"/>
    <col min="8990" max="8990" width="6.7109375" style="22" customWidth="1"/>
    <col min="8991" max="8993" width="6.85546875" style="22" customWidth="1"/>
    <col min="8994" max="8994" width="7.28515625" style="22" customWidth="1"/>
    <col min="8995" max="8995" width="7.140625" style="22" customWidth="1"/>
    <col min="8996" max="8996" width="7.42578125" style="22" customWidth="1"/>
    <col min="8997" max="9006" width="6.5703125" style="22" customWidth="1"/>
    <col min="9007" max="9045" width="9.140625" style="22" customWidth="1"/>
    <col min="9046" max="9046" width="68.28515625" style="22" customWidth="1"/>
    <col min="9047" max="9055" width="0" style="22" hidden="1" customWidth="1"/>
    <col min="9056" max="9058" width="14.85546875" style="22" customWidth="1"/>
    <col min="9059" max="9061" width="0" style="22" hidden="1" customWidth="1"/>
    <col min="9062" max="9062" width="12.7109375" style="22" customWidth="1"/>
    <col min="9063" max="9063" width="14.85546875" style="22" customWidth="1"/>
    <col min="9064" max="9064" width="12.7109375" style="22" customWidth="1"/>
    <col min="9065" max="9065" width="12.42578125" style="22" customWidth="1"/>
    <col min="9066" max="9066" width="13.140625" style="22" customWidth="1"/>
    <col min="9067" max="9068" width="12.42578125" style="22" customWidth="1"/>
    <col min="9069" max="9072" width="12.7109375" style="22" customWidth="1"/>
    <col min="9073" max="9073" width="14.85546875" style="22" customWidth="1"/>
    <col min="9074" max="9074" width="12.7109375" style="22" customWidth="1"/>
    <col min="9075" max="9075" width="14.85546875" style="22" customWidth="1"/>
    <col min="9076" max="9079" width="12.7109375" style="22" customWidth="1"/>
    <col min="9080" max="9080" width="14.85546875" style="22" customWidth="1"/>
    <col min="9081" max="9082" width="12.7109375" style="22" customWidth="1"/>
    <col min="9083" max="9083" width="14.85546875" style="22" customWidth="1"/>
    <col min="9084" max="9084" width="12.7109375" style="22" customWidth="1"/>
    <col min="9085" max="9099" width="0" style="22" hidden="1" customWidth="1"/>
    <col min="9100" max="9100" width="9.140625" style="22" customWidth="1"/>
    <col min="9101" max="9101" width="12" style="22" customWidth="1"/>
    <col min="9102" max="9102" width="66.28515625" style="22" customWidth="1"/>
    <col min="9103" max="9109" width="0" style="22" hidden="1" customWidth="1"/>
    <col min="9110" max="9110" width="15.140625" style="22" customWidth="1"/>
    <col min="9111" max="9111" width="0" style="22" hidden="1" customWidth="1"/>
    <col min="9112" max="9112" width="16.5703125" style="22" customWidth="1"/>
    <col min="9113" max="9116" width="0" style="22" hidden="1" customWidth="1"/>
    <col min="9117" max="9216" width="9.140625" style="22"/>
    <col min="9217" max="9217" width="0" style="22" hidden="1" customWidth="1"/>
    <col min="9218" max="9218" width="56" style="22" customWidth="1"/>
    <col min="9219" max="9219" width="19" style="22" customWidth="1"/>
    <col min="9220" max="9220" width="6.5703125" style="22" customWidth="1"/>
    <col min="9221" max="9221" width="7.42578125" style="22" customWidth="1"/>
    <col min="9222" max="9245" width="6.5703125" style="22" customWidth="1"/>
    <col min="9246" max="9246" width="6.7109375" style="22" customWidth="1"/>
    <col min="9247" max="9249" width="6.85546875" style="22" customWidth="1"/>
    <col min="9250" max="9250" width="7.28515625" style="22" customWidth="1"/>
    <col min="9251" max="9251" width="7.140625" style="22" customWidth="1"/>
    <col min="9252" max="9252" width="7.42578125" style="22" customWidth="1"/>
    <col min="9253" max="9262" width="6.5703125" style="22" customWidth="1"/>
    <col min="9263" max="9301" width="9.140625" style="22" customWidth="1"/>
    <col min="9302" max="9302" width="68.28515625" style="22" customWidth="1"/>
    <col min="9303" max="9311" width="0" style="22" hidden="1" customWidth="1"/>
    <col min="9312" max="9314" width="14.85546875" style="22" customWidth="1"/>
    <col min="9315" max="9317" width="0" style="22" hidden="1" customWidth="1"/>
    <col min="9318" max="9318" width="12.7109375" style="22" customWidth="1"/>
    <col min="9319" max="9319" width="14.85546875" style="22" customWidth="1"/>
    <col min="9320" max="9320" width="12.7109375" style="22" customWidth="1"/>
    <col min="9321" max="9321" width="12.42578125" style="22" customWidth="1"/>
    <col min="9322" max="9322" width="13.140625" style="22" customWidth="1"/>
    <col min="9323" max="9324" width="12.42578125" style="22" customWidth="1"/>
    <col min="9325" max="9328" width="12.7109375" style="22" customWidth="1"/>
    <col min="9329" max="9329" width="14.85546875" style="22" customWidth="1"/>
    <col min="9330" max="9330" width="12.7109375" style="22" customWidth="1"/>
    <col min="9331" max="9331" width="14.85546875" style="22" customWidth="1"/>
    <col min="9332" max="9335" width="12.7109375" style="22" customWidth="1"/>
    <col min="9336" max="9336" width="14.85546875" style="22" customWidth="1"/>
    <col min="9337" max="9338" width="12.7109375" style="22" customWidth="1"/>
    <col min="9339" max="9339" width="14.85546875" style="22" customWidth="1"/>
    <col min="9340" max="9340" width="12.7109375" style="22" customWidth="1"/>
    <col min="9341" max="9355" width="0" style="22" hidden="1" customWidth="1"/>
    <col min="9356" max="9356" width="9.140625" style="22" customWidth="1"/>
    <col min="9357" max="9357" width="12" style="22" customWidth="1"/>
    <col min="9358" max="9358" width="66.28515625" style="22" customWidth="1"/>
    <col min="9359" max="9365" width="0" style="22" hidden="1" customWidth="1"/>
    <col min="9366" max="9366" width="15.140625" style="22" customWidth="1"/>
    <col min="9367" max="9367" width="0" style="22" hidden="1" customWidth="1"/>
    <col min="9368" max="9368" width="16.5703125" style="22" customWidth="1"/>
    <col min="9369" max="9372" width="0" style="22" hidden="1" customWidth="1"/>
    <col min="9373" max="9472" width="9.140625" style="22"/>
    <col min="9473" max="9473" width="0" style="22" hidden="1" customWidth="1"/>
    <col min="9474" max="9474" width="56" style="22" customWidth="1"/>
    <col min="9475" max="9475" width="19" style="22" customWidth="1"/>
    <col min="9476" max="9476" width="6.5703125" style="22" customWidth="1"/>
    <col min="9477" max="9477" width="7.42578125" style="22" customWidth="1"/>
    <col min="9478" max="9501" width="6.5703125" style="22" customWidth="1"/>
    <col min="9502" max="9502" width="6.7109375" style="22" customWidth="1"/>
    <col min="9503" max="9505" width="6.85546875" style="22" customWidth="1"/>
    <col min="9506" max="9506" width="7.28515625" style="22" customWidth="1"/>
    <col min="9507" max="9507" width="7.140625" style="22" customWidth="1"/>
    <col min="9508" max="9508" width="7.42578125" style="22" customWidth="1"/>
    <col min="9509" max="9518" width="6.5703125" style="22" customWidth="1"/>
    <col min="9519" max="9557" width="9.140625" style="22" customWidth="1"/>
    <col min="9558" max="9558" width="68.28515625" style="22" customWidth="1"/>
    <col min="9559" max="9567" width="0" style="22" hidden="1" customWidth="1"/>
    <col min="9568" max="9570" width="14.85546875" style="22" customWidth="1"/>
    <col min="9571" max="9573" width="0" style="22" hidden="1" customWidth="1"/>
    <col min="9574" max="9574" width="12.7109375" style="22" customWidth="1"/>
    <col min="9575" max="9575" width="14.85546875" style="22" customWidth="1"/>
    <col min="9576" max="9576" width="12.7109375" style="22" customWidth="1"/>
    <col min="9577" max="9577" width="12.42578125" style="22" customWidth="1"/>
    <col min="9578" max="9578" width="13.140625" style="22" customWidth="1"/>
    <col min="9579" max="9580" width="12.42578125" style="22" customWidth="1"/>
    <col min="9581" max="9584" width="12.7109375" style="22" customWidth="1"/>
    <col min="9585" max="9585" width="14.85546875" style="22" customWidth="1"/>
    <col min="9586" max="9586" width="12.7109375" style="22" customWidth="1"/>
    <col min="9587" max="9587" width="14.85546875" style="22" customWidth="1"/>
    <col min="9588" max="9591" width="12.7109375" style="22" customWidth="1"/>
    <col min="9592" max="9592" width="14.85546875" style="22" customWidth="1"/>
    <col min="9593" max="9594" width="12.7109375" style="22" customWidth="1"/>
    <col min="9595" max="9595" width="14.85546875" style="22" customWidth="1"/>
    <col min="9596" max="9596" width="12.7109375" style="22" customWidth="1"/>
    <col min="9597" max="9611" width="0" style="22" hidden="1" customWidth="1"/>
    <col min="9612" max="9612" width="9.140625" style="22" customWidth="1"/>
    <col min="9613" max="9613" width="12" style="22" customWidth="1"/>
    <col min="9614" max="9614" width="66.28515625" style="22" customWidth="1"/>
    <col min="9615" max="9621" width="0" style="22" hidden="1" customWidth="1"/>
    <col min="9622" max="9622" width="15.140625" style="22" customWidth="1"/>
    <col min="9623" max="9623" width="0" style="22" hidden="1" customWidth="1"/>
    <col min="9624" max="9624" width="16.5703125" style="22" customWidth="1"/>
    <col min="9625" max="9628" width="0" style="22" hidden="1" customWidth="1"/>
    <col min="9629" max="9728" width="9.140625" style="22"/>
    <col min="9729" max="9729" width="0" style="22" hidden="1" customWidth="1"/>
    <col min="9730" max="9730" width="56" style="22" customWidth="1"/>
    <col min="9731" max="9731" width="19" style="22" customWidth="1"/>
    <col min="9732" max="9732" width="6.5703125" style="22" customWidth="1"/>
    <col min="9733" max="9733" width="7.42578125" style="22" customWidth="1"/>
    <col min="9734" max="9757" width="6.5703125" style="22" customWidth="1"/>
    <col min="9758" max="9758" width="6.7109375" style="22" customWidth="1"/>
    <col min="9759" max="9761" width="6.85546875" style="22" customWidth="1"/>
    <col min="9762" max="9762" width="7.28515625" style="22" customWidth="1"/>
    <col min="9763" max="9763" width="7.140625" style="22" customWidth="1"/>
    <col min="9764" max="9764" width="7.42578125" style="22" customWidth="1"/>
    <col min="9765" max="9774" width="6.5703125" style="22" customWidth="1"/>
    <col min="9775" max="9813" width="9.140625" style="22" customWidth="1"/>
    <col min="9814" max="9814" width="68.28515625" style="22" customWidth="1"/>
    <col min="9815" max="9823" width="0" style="22" hidden="1" customWidth="1"/>
    <col min="9824" max="9826" width="14.85546875" style="22" customWidth="1"/>
    <col min="9827" max="9829" width="0" style="22" hidden="1" customWidth="1"/>
    <col min="9830" max="9830" width="12.7109375" style="22" customWidth="1"/>
    <col min="9831" max="9831" width="14.85546875" style="22" customWidth="1"/>
    <col min="9832" max="9832" width="12.7109375" style="22" customWidth="1"/>
    <col min="9833" max="9833" width="12.42578125" style="22" customWidth="1"/>
    <col min="9834" max="9834" width="13.140625" style="22" customWidth="1"/>
    <col min="9835" max="9836" width="12.42578125" style="22" customWidth="1"/>
    <col min="9837" max="9840" width="12.7109375" style="22" customWidth="1"/>
    <col min="9841" max="9841" width="14.85546875" style="22" customWidth="1"/>
    <col min="9842" max="9842" width="12.7109375" style="22" customWidth="1"/>
    <col min="9843" max="9843" width="14.85546875" style="22" customWidth="1"/>
    <col min="9844" max="9847" width="12.7109375" style="22" customWidth="1"/>
    <col min="9848" max="9848" width="14.85546875" style="22" customWidth="1"/>
    <col min="9849" max="9850" width="12.7109375" style="22" customWidth="1"/>
    <col min="9851" max="9851" width="14.85546875" style="22" customWidth="1"/>
    <col min="9852" max="9852" width="12.7109375" style="22" customWidth="1"/>
    <col min="9853" max="9867" width="0" style="22" hidden="1" customWidth="1"/>
    <col min="9868" max="9868" width="9.140625" style="22" customWidth="1"/>
    <col min="9869" max="9869" width="12" style="22" customWidth="1"/>
    <col min="9870" max="9870" width="66.28515625" style="22" customWidth="1"/>
    <col min="9871" max="9877" width="0" style="22" hidden="1" customWidth="1"/>
    <col min="9878" max="9878" width="15.140625" style="22" customWidth="1"/>
    <col min="9879" max="9879" width="0" style="22" hidden="1" customWidth="1"/>
    <col min="9880" max="9880" width="16.5703125" style="22" customWidth="1"/>
    <col min="9881" max="9884" width="0" style="22" hidden="1" customWidth="1"/>
    <col min="9885" max="9984" width="9.140625" style="22"/>
    <col min="9985" max="9985" width="0" style="22" hidden="1" customWidth="1"/>
    <col min="9986" max="9986" width="56" style="22" customWidth="1"/>
    <col min="9987" max="9987" width="19" style="22" customWidth="1"/>
    <col min="9988" max="9988" width="6.5703125" style="22" customWidth="1"/>
    <col min="9989" max="9989" width="7.42578125" style="22" customWidth="1"/>
    <col min="9990" max="10013" width="6.5703125" style="22" customWidth="1"/>
    <col min="10014" max="10014" width="6.7109375" style="22" customWidth="1"/>
    <col min="10015" max="10017" width="6.85546875" style="22" customWidth="1"/>
    <col min="10018" max="10018" width="7.28515625" style="22" customWidth="1"/>
    <col min="10019" max="10019" width="7.140625" style="22" customWidth="1"/>
    <col min="10020" max="10020" width="7.42578125" style="22" customWidth="1"/>
    <col min="10021" max="10030" width="6.5703125" style="22" customWidth="1"/>
    <col min="10031" max="10069" width="9.140625" style="22" customWidth="1"/>
    <col min="10070" max="10070" width="68.28515625" style="22" customWidth="1"/>
    <col min="10071" max="10079" width="0" style="22" hidden="1" customWidth="1"/>
    <col min="10080" max="10082" width="14.85546875" style="22" customWidth="1"/>
    <col min="10083" max="10085" width="0" style="22" hidden="1" customWidth="1"/>
    <col min="10086" max="10086" width="12.7109375" style="22" customWidth="1"/>
    <col min="10087" max="10087" width="14.85546875" style="22" customWidth="1"/>
    <col min="10088" max="10088" width="12.7109375" style="22" customWidth="1"/>
    <col min="10089" max="10089" width="12.42578125" style="22" customWidth="1"/>
    <col min="10090" max="10090" width="13.140625" style="22" customWidth="1"/>
    <col min="10091" max="10092" width="12.42578125" style="22" customWidth="1"/>
    <col min="10093" max="10096" width="12.7109375" style="22" customWidth="1"/>
    <col min="10097" max="10097" width="14.85546875" style="22" customWidth="1"/>
    <col min="10098" max="10098" width="12.7109375" style="22" customWidth="1"/>
    <col min="10099" max="10099" width="14.85546875" style="22" customWidth="1"/>
    <col min="10100" max="10103" width="12.7109375" style="22" customWidth="1"/>
    <col min="10104" max="10104" width="14.85546875" style="22" customWidth="1"/>
    <col min="10105" max="10106" width="12.7109375" style="22" customWidth="1"/>
    <col min="10107" max="10107" width="14.85546875" style="22" customWidth="1"/>
    <col min="10108" max="10108" width="12.7109375" style="22" customWidth="1"/>
    <col min="10109" max="10123" width="0" style="22" hidden="1" customWidth="1"/>
    <col min="10124" max="10124" width="9.140625" style="22" customWidth="1"/>
    <col min="10125" max="10125" width="12" style="22" customWidth="1"/>
    <col min="10126" max="10126" width="66.28515625" style="22" customWidth="1"/>
    <col min="10127" max="10133" width="0" style="22" hidden="1" customWidth="1"/>
    <col min="10134" max="10134" width="15.140625" style="22" customWidth="1"/>
    <col min="10135" max="10135" width="0" style="22" hidden="1" customWidth="1"/>
    <col min="10136" max="10136" width="16.5703125" style="22" customWidth="1"/>
    <col min="10137" max="10140" width="0" style="22" hidden="1" customWidth="1"/>
    <col min="10141" max="10240" width="9.140625" style="22"/>
    <col min="10241" max="10241" width="0" style="22" hidden="1" customWidth="1"/>
    <col min="10242" max="10242" width="56" style="22" customWidth="1"/>
    <col min="10243" max="10243" width="19" style="22" customWidth="1"/>
    <col min="10244" max="10244" width="6.5703125" style="22" customWidth="1"/>
    <col min="10245" max="10245" width="7.42578125" style="22" customWidth="1"/>
    <col min="10246" max="10269" width="6.5703125" style="22" customWidth="1"/>
    <col min="10270" max="10270" width="6.7109375" style="22" customWidth="1"/>
    <col min="10271" max="10273" width="6.85546875" style="22" customWidth="1"/>
    <col min="10274" max="10274" width="7.28515625" style="22" customWidth="1"/>
    <col min="10275" max="10275" width="7.140625" style="22" customWidth="1"/>
    <col min="10276" max="10276" width="7.42578125" style="22" customWidth="1"/>
    <col min="10277" max="10286" width="6.5703125" style="22" customWidth="1"/>
    <col min="10287" max="10325" width="9.140625" style="22" customWidth="1"/>
    <col min="10326" max="10326" width="68.28515625" style="22" customWidth="1"/>
    <col min="10327" max="10335" width="0" style="22" hidden="1" customWidth="1"/>
    <col min="10336" max="10338" width="14.85546875" style="22" customWidth="1"/>
    <col min="10339" max="10341" width="0" style="22" hidden="1" customWidth="1"/>
    <col min="10342" max="10342" width="12.7109375" style="22" customWidth="1"/>
    <col min="10343" max="10343" width="14.85546875" style="22" customWidth="1"/>
    <col min="10344" max="10344" width="12.7109375" style="22" customWidth="1"/>
    <col min="10345" max="10345" width="12.42578125" style="22" customWidth="1"/>
    <col min="10346" max="10346" width="13.140625" style="22" customWidth="1"/>
    <col min="10347" max="10348" width="12.42578125" style="22" customWidth="1"/>
    <col min="10349" max="10352" width="12.7109375" style="22" customWidth="1"/>
    <col min="10353" max="10353" width="14.85546875" style="22" customWidth="1"/>
    <col min="10354" max="10354" width="12.7109375" style="22" customWidth="1"/>
    <col min="10355" max="10355" width="14.85546875" style="22" customWidth="1"/>
    <col min="10356" max="10359" width="12.7109375" style="22" customWidth="1"/>
    <col min="10360" max="10360" width="14.85546875" style="22" customWidth="1"/>
    <col min="10361" max="10362" width="12.7109375" style="22" customWidth="1"/>
    <col min="10363" max="10363" width="14.85546875" style="22" customWidth="1"/>
    <col min="10364" max="10364" width="12.7109375" style="22" customWidth="1"/>
    <col min="10365" max="10379" width="0" style="22" hidden="1" customWidth="1"/>
    <col min="10380" max="10380" width="9.140625" style="22" customWidth="1"/>
    <col min="10381" max="10381" width="12" style="22" customWidth="1"/>
    <col min="10382" max="10382" width="66.28515625" style="22" customWidth="1"/>
    <col min="10383" max="10389" width="0" style="22" hidden="1" customWidth="1"/>
    <col min="10390" max="10390" width="15.140625" style="22" customWidth="1"/>
    <col min="10391" max="10391" width="0" style="22" hidden="1" customWidth="1"/>
    <col min="10392" max="10392" width="16.5703125" style="22" customWidth="1"/>
    <col min="10393" max="10396" width="0" style="22" hidden="1" customWidth="1"/>
    <col min="10397" max="10496" width="9.140625" style="22"/>
    <col min="10497" max="10497" width="0" style="22" hidden="1" customWidth="1"/>
    <col min="10498" max="10498" width="56" style="22" customWidth="1"/>
    <col min="10499" max="10499" width="19" style="22" customWidth="1"/>
    <col min="10500" max="10500" width="6.5703125" style="22" customWidth="1"/>
    <col min="10501" max="10501" width="7.42578125" style="22" customWidth="1"/>
    <col min="10502" max="10525" width="6.5703125" style="22" customWidth="1"/>
    <col min="10526" max="10526" width="6.7109375" style="22" customWidth="1"/>
    <col min="10527" max="10529" width="6.85546875" style="22" customWidth="1"/>
    <col min="10530" max="10530" width="7.28515625" style="22" customWidth="1"/>
    <col min="10531" max="10531" width="7.140625" style="22" customWidth="1"/>
    <col min="10532" max="10532" width="7.42578125" style="22" customWidth="1"/>
    <col min="10533" max="10542" width="6.5703125" style="22" customWidth="1"/>
    <col min="10543" max="10581" width="9.140625" style="22" customWidth="1"/>
    <col min="10582" max="10582" width="68.28515625" style="22" customWidth="1"/>
    <col min="10583" max="10591" width="0" style="22" hidden="1" customWidth="1"/>
    <col min="10592" max="10594" width="14.85546875" style="22" customWidth="1"/>
    <col min="10595" max="10597" width="0" style="22" hidden="1" customWidth="1"/>
    <col min="10598" max="10598" width="12.7109375" style="22" customWidth="1"/>
    <col min="10599" max="10599" width="14.85546875" style="22" customWidth="1"/>
    <col min="10600" max="10600" width="12.7109375" style="22" customWidth="1"/>
    <col min="10601" max="10601" width="12.42578125" style="22" customWidth="1"/>
    <col min="10602" max="10602" width="13.140625" style="22" customWidth="1"/>
    <col min="10603" max="10604" width="12.42578125" style="22" customWidth="1"/>
    <col min="10605" max="10608" width="12.7109375" style="22" customWidth="1"/>
    <col min="10609" max="10609" width="14.85546875" style="22" customWidth="1"/>
    <col min="10610" max="10610" width="12.7109375" style="22" customWidth="1"/>
    <col min="10611" max="10611" width="14.85546875" style="22" customWidth="1"/>
    <col min="10612" max="10615" width="12.7109375" style="22" customWidth="1"/>
    <col min="10616" max="10616" width="14.85546875" style="22" customWidth="1"/>
    <col min="10617" max="10618" width="12.7109375" style="22" customWidth="1"/>
    <col min="10619" max="10619" width="14.85546875" style="22" customWidth="1"/>
    <col min="10620" max="10620" width="12.7109375" style="22" customWidth="1"/>
    <col min="10621" max="10635" width="0" style="22" hidden="1" customWidth="1"/>
    <col min="10636" max="10636" width="9.140625" style="22" customWidth="1"/>
    <col min="10637" max="10637" width="12" style="22" customWidth="1"/>
    <col min="10638" max="10638" width="66.28515625" style="22" customWidth="1"/>
    <col min="10639" max="10645" width="0" style="22" hidden="1" customWidth="1"/>
    <col min="10646" max="10646" width="15.140625" style="22" customWidth="1"/>
    <col min="10647" max="10647" width="0" style="22" hidden="1" customWidth="1"/>
    <col min="10648" max="10648" width="16.5703125" style="22" customWidth="1"/>
    <col min="10649" max="10652" width="0" style="22" hidden="1" customWidth="1"/>
    <col min="10653" max="10752" width="9.140625" style="22"/>
    <col min="10753" max="10753" width="0" style="22" hidden="1" customWidth="1"/>
    <col min="10754" max="10754" width="56" style="22" customWidth="1"/>
    <col min="10755" max="10755" width="19" style="22" customWidth="1"/>
    <col min="10756" max="10756" width="6.5703125" style="22" customWidth="1"/>
    <col min="10757" max="10757" width="7.42578125" style="22" customWidth="1"/>
    <col min="10758" max="10781" width="6.5703125" style="22" customWidth="1"/>
    <col min="10782" max="10782" width="6.7109375" style="22" customWidth="1"/>
    <col min="10783" max="10785" width="6.85546875" style="22" customWidth="1"/>
    <col min="10786" max="10786" width="7.28515625" style="22" customWidth="1"/>
    <col min="10787" max="10787" width="7.140625" style="22" customWidth="1"/>
    <col min="10788" max="10788" width="7.42578125" style="22" customWidth="1"/>
    <col min="10789" max="10798" width="6.5703125" style="22" customWidth="1"/>
    <col min="10799" max="10837" width="9.140625" style="22" customWidth="1"/>
    <col min="10838" max="10838" width="68.28515625" style="22" customWidth="1"/>
    <col min="10839" max="10847" width="0" style="22" hidden="1" customWidth="1"/>
    <col min="10848" max="10850" width="14.85546875" style="22" customWidth="1"/>
    <col min="10851" max="10853" width="0" style="22" hidden="1" customWidth="1"/>
    <col min="10854" max="10854" width="12.7109375" style="22" customWidth="1"/>
    <col min="10855" max="10855" width="14.85546875" style="22" customWidth="1"/>
    <col min="10856" max="10856" width="12.7109375" style="22" customWidth="1"/>
    <col min="10857" max="10857" width="12.42578125" style="22" customWidth="1"/>
    <col min="10858" max="10858" width="13.140625" style="22" customWidth="1"/>
    <col min="10859" max="10860" width="12.42578125" style="22" customWidth="1"/>
    <col min="10861" max="10864" width="12.7109375" style="22" customWidth="1"/>
    <col min="10865" max="10865" width="14.85546875" style="22" customWidth="1"/>
    <col min="10866" max="10866" width="12.7109375" style="22" customWidth="1"/>
    <col min="10867" max="10867" width="14.85546875" style="22" customWidth="1"/>
    <col min="10868" max="10871" width="12.7109375" style="22" customWidth="1"/>
    <col min="10872" max="10872" width="14.85546875" style="22" customWidth="1"/>
    <col min="10873" max="10874" width="12.7109375" style="22" customWidth="1"/>
    <col min="10875" max="10875" width="14.85546875" style="22" customWidth="1"/>
    <col min="10876" max="10876" width="12.7109375" style="22" customWidth="1"/>
    <col min="10877" max="10891" width="0" style="22" hidden="1" customWidth="1"/>
    <col min="10892" max="10892" width="9.140625" style="22" customWidth="1"/>
    <col min="10893" max="10893" width="12" style="22" customWidth="1"/>
    <col min="10894" max="10894" width="66.28515625" style="22" customWidth="1"/>
    <col min="10895" max="10901" width="0" style="22" hidden="1" customWidth="1"/>
    <col min="10902" max="10902" width="15.140625" style="22" customWidth="1"/>
    <col min="10903" max="10903" width="0" style="22" hidden="1" customWidth="1"/>
    <col min="10904" max="10904" width="16.5703125" style="22" customWidth="1"/>
    <col min="10905" max="10908" width="0" style="22" hidden="1" customWidth="1"/>
    <col min="10909" max="11008" width="9.140625" style="22"/>
    <col min="11009" max="11009" width="0" style="22" hidden="1" customWidth="1"/>
    <col min="11010" max="11010" width="56" style="22" customWidth="1"/>
    <col min="11011" max="11011" width="19" style="22" customWidth="1"/>
    <col min="11012" max="11012" width="6.5703125" style="22" customWidth="1"/>
    <col min="11013" max="11013" width="7.42578125" style="22" customWidth="1"/>
    <col min="11014" max="11037" width="6.5703125" style="22" customWidth="1"/>
    <col min="11038" max="11038" width="6.7109375" style="22" customWidth="1"/>
    <col min="11039" max="11041" width="6.85546875" style="22" customWidth="1"/>
    <col min="11042" max="11042" width="7.28515625" style="22" customWidth="1"/>
    <col min="11043" max="11043" width="7.140625" style="22" customWidth="1"/>
    <col min="11044" max="11044" width="7.42578125" style="22" customWidth="1"/>
    <col min="11045" max="11054" width="6.5703125" style="22" customWidth="1"/>
    <col min="11055" max="11093" width="9.140625" style="22" customWidth="1"/>
    <col min="11094" max="11094" width="68.28515625" style="22" customWidth="1"/>
    <col min="11095" max="11103" width="0" style="22" hidden="1" customWidth="1"/>
    <col min="11104" max="11106" width="14.85546875" style="22" customWidth="1"/>
    <col min="11107" max="11109" width="0" style="22" hidden="1" customWidth="1"/>
    <col min="11110" max="11110" width="12.7109375" style="22" customWidth="1"/>
    <col min="11111" max="11111" width="14.85546875" style="22" customWidth="1"/>
    <col min="11112" max="11112" width="12.7109375" style="22" customWidth="1"/>
    <col min="11113" max="11113" width="12.42578125" style="22" customWidth="1"/>
    <col min="11114" max="11114" width="13.140625" style="22" customWidth="1"/>
    <col min="11115" max="11116" width="12.42578125" style="22" customWidth="1"/>
    <col min="11117" max="11120" width="12.7109375" style="22" customWidth="1"/>
    <col min="11121" max="11121" width="14.85546875" style="22" customWidth="1"/>
    <col min="11122" max="11122" width="12.7109375" style="22" customWidth="1"/>
    <col min="11123" max="11123" width="14.85546875" style="22" customWidth="1"/>
    <col min="11124" max="11127" width="12.7109375" style="22" customWidth="1"/>
    <col min="11128" max="11128" width="14.85546875" style="22" customWidth="1"/>
    <col min="11129" max="11130" width="12.7109375" style="22" customWidth="1"/>
    <col min="11131" max="11131" width="14.85546875" style="22" customWidth="1"/>
    <col min="11132" max="11132" width="12.7109375" style="22" customWidth="1"/>
    <col min="11133" max="11147" width="0" style="22" hidden="1" customWidth="1"/>
    <col min="11148" max="11148" width="9.140625" style="22" customWidth="1"/>
    <col min="11149" max="11149" width="12" style="22" customWidth="1"/>
    <col min="11150" max="11150" width="66.28515625" style="22" customWidth="1"/>
    <col min="11151" max="11157" width="0" style="22" hidden="1" customWidth="1"/>
    <col min="11158" max="11158" width="15.140625" style="22" customWidth="1"/>
    <col min="11159" max="11159" width="0" style="22" hidden="1" customWidth="1"/>
    <col min="11160" max="11160" width="16.5703125" style="22" customWidth="1"/>
    <col min="11161" max="11164" width="0" style="22" hidden="1" customWidth="1"/>
    <col min="11165" max="11264" width="9.140625" style="22"/>
    <col min="11265" max="11265" width="0" style="22" hidden="1" customWidth="1"/>
    <col min="11266" max="11266" width="56" style="22" customWidth="1"/>
    <col min="11267" max="11267" width="19" style="22" customWidth="1"/>
    <col min="11268" max="11268" width="6.5703125" style="22" customWidth="1"/>
    <col min="11269" max="11269" width="7.42578125" style="22" customWidth="1"/>
    <col min="11270" max="11293" width="6.5703125" style="22" customWidth="1"/>
    <col min="11294" max="11294" width="6.7109375" style="22" customWidth="1"/>
    <col min="11295" max="11297" width="6.85546875" style="22" customWidth="1"/>
    <col min="11298" max="11298" width="7.28515625" style="22" customWidth="1"/>
    <col min="11299" max="11299" width="7.140625" style="22" customWidth="1"/>
    <col min="11300" max="11300" width="7.42578125" style="22" customWidth="1"/>
    <col min="11301" max="11310" width="6.5703125" style="22" customWidth="1"/>
    <col min="11311" max="11349" width="9.140625" style="22" customWidth="1"/>
    <col min="11350" max="11350" width="68.28515625" style="22" customWidth="1"/>
    <col min="11351" max="11359" width="0" style="22" hidden="1" customWidth="1"/>
    <col min="11360" max="11362" width="14.85546875" style="22" customWidth="1"/>
    <col min="11363" max="11365" width="0" style="22" hidden="1" customWidth="1"/>
    <col min="11366" max="11366" width="12.7109375" style="22" customWidth="1"/>
    <col min="11367" max="11367" width="14.85546875" style="22" customWidth="1"/>
    <col min="11368" max="11368" width="12.7109375" style="22" customWidth="1"/>
    <col min="11369" max="11369" width="12.42578125" style="22" customWidth="1"/>
    <col min="11370" max="11370" width="13.140625" style="22" customWidth="1"/>
    <col min="11371" max="11372" width="12.42578125" style="22" customWidth="1"/>
    <col min="11373" max="11376" width="12.7109375" style="22" customWidth="1"/>
    <col min="11377" max="11377" width="14.85546875" style="22" customWidth="1"/>
    <col min="11378" max="11378" width="12.7109375" style="22" customWidth="1"/>
    <col min="11379" max="11379" width="14.85546875" style="22" customWidth="1"/>
    <col min="11380" max="11383" width="12.7109375" style="22" customWidth="1"/>
    <col min="11384" max="11384" width="14.85546875" style="22" customWidth="1"/>
    <col min="11385" max="11386" width="12.7109375" style="22" customWidth="1"/>
    <col min="11387" max="11387" width="14.85546875" style="22" customWidth="1"/>
    <col min="11388" max="11388" width="12.7109375" style="22" customWidth="1"/>
    <col min="11389" max="11403" width="0" style="22" hidden="1" customWidth="1"/>
    <col min="11404" max="11404" width="9.140625" style="22" customWidth="1"/>
    <col min="11405" max="11405" width="12" style="22" customWidth="1"/>
    <col min="11406" max="11406" width="66.28515625" style="22" customWidth="1"/>
    <col min="11407" max="11413" width="0" style="22" hidden="1" customWidth="1"/>
    <col min="11414" max="11414" width="15.140625" style="22" customWidth="1"/>
    <col min="11415" max="11415" width="0" style="22" hidden="1" customWidth="1"/>
    <col min="11416" max="11416" width="16.5703125" style="22" customWidth="1"/>
    <col min="11417" max="11420" width="0" style="22" hidden="1" customWidth="1"/>
    <col min="11421" max="11520" width="9.140625" style="22"/>
    <col min="11521" max="11521" width="0" style="22" hidden="1" customWidth="1"/>
    <col min="11522" max="11522" width="56" style="22" customWidth="1"/>
    <col min="11523" max="11523" width="19" style="22" customWidth="1"/>
    <col min="11524" max="11524" width="6.5703125" style="22" customWidth="1"/>
    <col min="11525" max="11525" width="7.42578125" style="22" customWidth="1"/>
    <col min="11526" max="11549" width="6.5703125" style="22" customWidth="1"/>
    <col min="11550" max="11550" width="6.7109375" style="22" customWidth="1"/>
    <col min="11551" max="11553" width="6.85546875" style="22" customWidth="1"/>
    <col min="11554" max="11554" width="7.28515625" style="22" customWidth="1"/>
    <col min="11555" max="11555" width="7.140625" style="22" customWidth="1"/>
    <col min="11556" max="11556" width="7.42578125" style="22" customWidth="1"/>
    <col min="11557" max="11566" width="6.5703125" style="22" customWidth="1"/>
    <col min="11567" max="11605" width="9.140625" style="22" customWidth="1"/>
    <col min="11606" max="11606" width="68.28515625" style="22" customWidth="1"/>
    <col min="11607" max="11615" width="0" style="22" hidden="1" customWidth="1"/>
    <col min="11616" max="11618" width="14.85546875" style="22" customWidth="1"/>
    <col min="11619" max="11621" width="0" style="22" hidden="1" customWidth="1"/>
    <col min="11622" max="11622" width="12.7109375" style="22" customWidth="1"/>
    <col min="11623" max="11623" width="14.85546875" style="22" customWidth="1"/>
    <col min="11624" max="11624" width="12.7109375" style="22" customWidth="1"/>
    <col min="11625" max="11625" width="12.42578125" style="22" customWidth="1"/>
    <col min="11626" max="11626" width="13.140625" style="22" customWidth="1"/>
    <col min="11627" max="11628" width="12.42578125" style="22" customWidth="1"/>
    <col min="11629" max="11632" width="12.7109375" style="22" customWidth="1"/>
    <col min="11633" max="11633" width="14.85546875" style="22" customWidth="1"/>
    <col min="11634" max="11634" width="12.7109375" style="22" customWidth="1"/>
    <col min="11635" max="11635" width="14.85546875" style="22" customWidth="1"/>
    <col min="11636" max="11639" width="12.7109375" style="22" customWidth="1"/>
    <col min="11640" max="11640" width="14.85546875" style="22" customWidth="1"/>
    <col min="11641" max="11642" width="12.7109375" style="22" customWidth="1"/>
    <col min="11643" max="11643" width="14.85546875" style="22" customWidth="1"/>
    <col min="11644" max="11644" width="12.7109375" style="22" customWidth="1"/>
    <col min="11645" max="11659" width="0" style="22" hidden="1" customWidth="1"/>
    <col min="11660" max="11660" width="9.140625" style="22" customWidth="1"/>
    <col min="11661" max="11661" width="12" style="22" customWidth="1"/>
    <col min="11662" max="11662" width="66.28515625" style="22" customWidth="1"/>
    <col min="11663" max="11669" width="0" style="22" hidden="1" customWidth="1"/>
    <col min="11670" max="11670" width="15.140625" style="22" customWidth="1"/>
    <col min="11671" max="11671" width="0" style="22" hidden="1" customWidth="1"/>
    <col min="11672" max="11672" width="16.5703125" style="22" customWidth="1"/>
    <col min="11673" max="11676" width="0" style="22" hidden="1" customWidth="1"/>
    <col min="11677" max="11776" width="9.140625" style="22"/>
    <col min="11777" max="11777" width="0" style="22" hidden="1" customWidth="1"/>
    <col min="11778" max="11778" width="56" style="22" customWidth="1"/>
    <col min="11779" max="11779" width="19" style="22" customWidth="1"/>
    <col min="11780" max="11780" width="6.5703125" style="22" customWidth="1"/>
    <col min="11781" max="11781" width="7.42578125" style="22" customWidth="1"/>
    <col min="11782" max="11805" width="6.5703125" style="22" customWidth="1"/>
    <col min="11806" max="11806" width="6.7109375" style="22" customWidth="1"/>
    <col min="11807" max="11809" width="6.85546875" style="22" customWidth="1"/>
    <col min="11810" max="11810" width="7.28515625" style="22" customWidth="1"/>
    <col min="11811" max="11811" width="7.140625" style="22" customWidth="1"/>
    <col min="11812" max="11812" width="7.42578125" style="22" customWidth="1"/>
    <col min="11813" max="11822" width="6.5703125" style="22" customWidth="1"/>
    <col min="11823" max="11861" width="9.140625" style="22" customWidth="1"/>
    <col min="11862" max="11862" width="68.28515625" style="22" customWidth="1"/>
    <col min="11863" max="11871" width="0" style="22" hidden="1" customWidth="1"/>
    <col min="11872" max="11874" width="14.85546875" style="22" customWidth="1"/>
    <col min="11875" max="11877" width="0" style="22" hidden="1" customWidth="1"/>
    <col min="11878" max="11878" width="12.7109375" style="22" customWidth="1"/>
    <col min="11879" max="11879" width="14.85546875" style="22" customWidth="1"/>
    <col min="11880" max="11880" width="12.7109375" style="22" customWidth="1"/>
    <col min="11881" max="11881" width="12.42578125" style="22" customWidth="1"/>
    <col min="11882" max="11882" width="13.140625" style="22" customWidth="1"/>
    <col min="11883" max="11884" width="12.42578125" style="22" customWidth="1"/>
    <col min="11885" max="11888" width="12.7109375" style="22" customWidth="1"/>
    <col min="11889" max="11889" width="14.85546875" style="22" customWidth="1"/>
    <col min="11890" max="11890" width="12.7109375" style="22" customWidth="1"/>
    <col min="11891" max="11891" width="14.85546875" style="22" customWidth="1"/>
    <col min="11892" max="11895" width="12.7109375" style="22" customWidth="1"/>
    <col min="11896" max="11896" width="14.85546875" style="22" customWidth="1"/>
    <col min="11897" max="11898" width="12.7109375" style="22" customWidth="1"/>
    <col min="11899" max="11899" width="14.85546875" style="22" customWidth="1"/>
    <col min="11900" max="11900" width="12.7109375" style="22" customWidth="1"/>
    <col min="11901" max="11915" width="0" style="22" hidden="1" customWidth="1"/>
    <col min="11916" max="11916" width="9.140625" style="22" customWidth="1"/>
    <col min="11917" max="11917" width="12" style="22" customWidth="1"/>
    <col min="11918" max="11918" width="66.28515625" style="22" customWidth="1"/>
    <col min="11919" max="11925" width="0" style="22" hidden="1" customWidth="1"/>
    <col min="11926" max="11926" width="15.140625" style="22" customWidth="1"/>
    <col min="11927" max="11927" width="0" style="22" hidden="1" customWidth="1"/>
    <col min="11928" max="11928" width="16.5703125" style="22" customWidth="1"/>
    <col min="11929" max="11932" width="0" style="22" hidden="1" customWidth="1"/>
    <col min="11933" max="12032" width="9.140625" style="22"/>
    <col min="12033" max="12033" width="0" style="22" hidden="1" customWidth="1"/>
    <col min="12034" max="12034" width="56" style="22" customWidth="1"/>
    <col min="12035" max="12035" width="19" style="22" customWidth="1"/>
    <col min="12036" max="12036" width="6.5703125" style="22" customWidth="1"/>
    <col min="12037" max="12037" width="7.42578125" style="22" customWidth="1"/>
    <col min="12038" max="12061" width="6.5703125" style="22" customWidth="1"/>
    <col min="12062" max="12062" width="6.7109375" style="22" customWidth="1"/>
    <col min="12063" max="12065" width="6.85546875" style="22" customWidth="1"/>
    <col min="12066" max="12066" width="7.28515625" style="22" customWidth="1"/>
    <col min="12067" max="12067" width="7.140625" style="22" customWidth="1"/>
    <col min="12068" max="12068" width="7.42578125" style="22" customWidth="1"/>
    <col min="12069" max="12078" width="6.5703125" style="22" customWidth="1"/>
    <col min="12079" max="12117" width="9.140625" style="22" customWidth="1"/>
    <col min="12118" max="12118" width="68.28515625" style="22" customWidth="1"/>
    <col min="12119" max="12127" width="0" style="22" hidden="1" customWidth="1"/>
    <col min="12128" max="12130" width="14.85546875" style="22" customWidth="1"/>
    <col min="12131" max="12133" width="0" style="22" hidden="1" customWidth="1"/>
    <col min="12134" max="12134" width="12.7109375" style="22" customWidth="1"/>
    <col min="12135" max="12135" width="14.85546875" style="22" customWidth="1"/>
    <col min="12136" max="12136" width="12.7109375" style="22" customWidth="1"/>
    <col min="12137" max="12137" width="12.42578125" style="22" customWidth="1"/>
    <col min="12138" max="12138" width="13.140625" style="22" customWidth="1"/>
    <col min="12139" max="12140" width="12.42578125" style="22" customWidth="1"/>
    <col min="12141" max="12144" width="12.7109375" style="22" customWidth="1"/>
    <col min="12145" max="12145" width="14.85546875" style="22" customWidth="1"/>
    <col min="12146" max="12146" width="12.7109375" style="22" customWidth="1"/>
    <col min="12147" max="12147" width="14.85546875" style="22" customWidth="1"/>
    <col min="12148" max="12151" width="12.7109375" style="22" customWidth="1"/>
    <col min="12152" max="12152" width="14.85546875" style="22" customWidth="1"/>
    <col min="12153" max="12154" width="12.7109375" style="22" customWidth="1"/>
    <col min="12155" max="12155" width="14.85546875" style="22" customWidth="1"/>
    <col min="12156" max="12156" width="12.7109375" style="22" customWidth="1"/>
    <col min="12157" max="12171" width="0" style="22" hidden="1" customWidth="1"/>
    <col min="12172" max="12172" width="9.140625" style="22" customWidth="1"/>
    <col min="12173" max="12173" width="12" style="22" customWidth="1"/>
    <col min="12174" max="12174" width="66.28515625" style="22" customWidth="1"/>
    <col min="12175" max="12181" width="0" style="22" hidden="1" customWidth="1"/>
    <col min="12182" max="12182" width="15.140625" style="22" customWidth="1"/>
    <col min="12183" max="12183" width="0" style="22" hidden="1" customWidth="1"/>
    <col min="12184" max="12184" width="16.5703125" style="22" customWidth="1"/>
    <col min="12185" max="12188" width="0" style="22" hidden="1" customWidth="1"/>
    <col min="12189" max="12288" width="9.140625" style="22"/>
    <col min="12289" max="12289" width="0" style="22" hidden="1" customWidth="1"/>
    <col min="12290" max="12290" width="56" style="22" customWidth="1"/>
    <col min="12291" max="12291" width="19" style="22" customWidth="1"/>
    <col min="12292" max="12292" width="6.5703125" style="22" customWidth="1"/>
    <col min="12293" max="12293" width="7.42578125" style="22" customWidth="1"/>
    <col min="12294" max="12317" width="6.5703125" style="22" customWidth="1"/>
    <col min="12318" max="12318" width="6.7109375" style="22" customWidth="1"/>
    <col min="12319" max="12321" width="6.85546875" style="22" customWidth="1"/>
    <col min="12322" max="12322" width="7.28515625" style="22" customWidth="1"/>
    <col min="12323" max="12323" width="7.140625" style="22" customWidth="1"/>
    <col min="12324" max="12324" width="7.42578125" style="22" customWidth="1"/>
    <col min="12325" max="12334" width="6.5703125" style="22" customWidth="1"/>
    <col min="12335" max="12373" width="9.140625" style="22" customWidth="1"/>
    <col min="12374" max="12374" width="68.28515625" style="22" customWidth="1"/>
    <col min="12375" max="12383" width="0" style="22" hidden="1" customWidth="1"/>
    <col min="12384" max="12386" width="14.85546875" style="22" customWidth="1"/>
    <col min="12387" max="12389" width="0" style="22" hidden="1" customWidth="1"/>
    <col min="12390" max="12390" width="12.7109375" style="22" customWidth="1"/>
    <col min="12391" max="12391" width="14.85546875" style="22" customWidth="1"/>
    <col min="12392" max="12392" width="12.7109375" style="22" customWidth="1"/>
    <col min="12393" max="12393" width="12.42578125" style="22" customWidth="1"/>
    <col min="12394" max="12394" width="13.140625" style="22" customWidth="1"/>
    <col min="12395" max="12396" width="12.42578125" style="22" customWidth="1"/>
    <col min="12397" max="12400" width="12.7109375" style="22" customWidth="1"/>
    <col min="12401" max="12401" width="14.85546875" style="22" customWidth="1"/>
    <col min="12402" max="12402" width="12.7109375" style="22" customWidth="1"/>
    <col min="12403" max="12403" width="14.85546875" style="22" customWidth="1"/>
    <col min="12404" max="12407" width="12.7109375" style="22" customWidth="1"/>
    <col min="12408" max="12408" width="14.85546875" style="22" customWidth="1"/>
    <col min="12409" max="12410" width="12.7109375" style="22" customWidth="1"/>
    <col min="12411" max="12411" width="14.85546875" style="22" customWidth="1"/>
    <col min="12412" max="12412" width="12.7109375" style="22" customWidth="1"/>
    <col min="12413" max="12427" width="0" style="22" hidden="1" customWidth="1"/>
    <col min="12428" max="12428" width="9.140625" style="22" customWidth="1"/>
    <col min="12429" max="12429" width="12" style="22" customWidth="1"/>
    <col min="12430" max="12430" width="66.28515625" style="22" customWidth="1"/>
    <col min="12431" max="12437" width="0" style="22" hidden="1" customWidth="1"/>
    <col min="12438" max="12438" width="15.140625" style="22" customWidth="1"/>
    <col min="12439" max="12439" width="0" style="22" hidden="1" customWidth="1"/>
    <col min="12440" max="12440" width="16.5703125" style="22" customWidth="1"/>
    <col min="12441" max="12444" width="0" style="22" hidden="1" customWidth="1"/>
    <col min="12445" max="12544" width="9.140625" style="22"/>
    <col min="12545" max="12545" width="0" style="22" hidden="1" customWidth="1"/>
    <col min="12546" max="12546" width="56" style="22" customWidth="1"/>
    <col min="12547" max="12547" width="19" style="22" customWidth="1"/>
    <col min="12548" max="12548" width="6.5703125" style="22" customWidth="1"/>
    <col min="12549" max="12549" width="7.42578125" style="22" customWidth="1"/>
    <col min="12550" max="12573" width="6.5703125" style="22" customWidth="1"/>
    <col min="12574" max="12574" width="6.7109375" style="22" customWidth="1"/>
    <col min="12575" max="12577" width="6.85546875" style="22" customWidth="1"/>
    <col min="12578" max="12578" width="7.28515625" style="22" customWidth="1"/>
    <col min="12579" max="12579" width="7.140625" style="22" customWidth="1"/>
    <col min="12580" max="12580" width="7.42578125" style="22" customWidth="1"/>
    <col min="12581" max="12590" width="6.5703125" style="22" customWidth="1"/>
    <col min="12591" max="12629" width="9.140625" style="22" customWidth="1"/>
    <col min="12630" max="12630" width="68.28515625" style="22" customWidth="1"/>
    <col min="12631" max="12639" width="0" style="22" hidden="1" customWidth="1"/>
    <col min="12640" max="12642" width="14.85546875" style="22" customWidth="1"/>
    <col min="12643" max="12645" width="0" style="22" hidden="1" customWidth="1"/>
    <col min="12646" max="12646" width="12.7109375" style="22" customWidth="1"/>
    <col min="12647" max="12647" width="14.85546875" style="22" customWidth="1"/>
    <col min="12648" max="12648" width="12.7109375" style="22" customWidth="1"/>
    <col min="12649" max="12649" width="12.42578125" style="22" customWidth="1"/>
    <col min="12650" max="12650" width="13.140625" style="22" customWidth="1"/>
    <col min="12651" max="12652" width="12.42578125" style="22" customWidth="1"/>
    <col min="12653" max="12656" width="12.7109375" style="22" customWidth="1"/>
    <col min="12657" max="12657" width="14.85546875" style="22" customWidth="1"/>
    <col min="12658" max="12658" width="12.7109375" style="22" customWidth="1"/>
    <col min="12659" max="12659" width="14.85546875" style="22" customWidth="1"/>
    <col min="12660" max="12663" width="12.7109375" style="22" customWidth="1"/>
    <col min="12664" max="12664" width="14.85546875" style="22" customWidth="1"/>
    <col min="12665" max="12666" width="12.7109375" style="22" customWidth="1"/>
    <col min="12667" max="12667" width="14.85546875" style="22" customWidth="1"/>
    <col min="12668" max="12668" width="12.7109375" style="22" customWidth="1"/>
    <col min="12669" max="12683" width="0" style="22" hidden="1" customWidth="1"/>
    <col min="12684" max="12684" width="9.140625" style="22" customWidth="1"/>
    <col min="12685" max="12685" width="12" style="22" customWidth="1"/>
    <col min="12686" max="12686" width="66.28515625" style="22" customWidth="1"/>
    <col min="12687" max="12693" width="0" style="22" hidden="1" customWidth="1"/>
    <col min="12694" max="12694" width="15.140625" style="22" customWidth="1"/>
    <col min="12695" max="12695" width="0" style="22" hidden="1" customWidth="1"/>
    <col min="12696" max="12696" width="16.5703125" style="22" customWidth="1"/>
    <col min="12697" max="12700" width="0" style="22" hidden="1" customWidth="1"/>
    <col min="12701" max="12800" width="9.140625" style="22"/>
    <col min="12801" max="12801" width="0" style="22" hidden="1" customWidth="1"/>
    <col min="12802" max="12802" width="56" style="22" customWidth="1"/>
    <col min="12803" max="12803" width="19" style="22" customWidth="1"/>
    <col min="12804" max="12804" width="6.5703125" style="22" customWidth="1"/>
    <col min="12805" max="12805" width="7.42578125" style="22" customWidth="1"/>
    <col min="12806" max="12829" width="6.5703125" style="22" customWidth="1"/>
    <col min="12830" max="12830" width="6.7109375" style="22" customWidth="1"/>
    <col min="12831" max="12833" width="6.85546875" style="22" customWidth="1"/>
    <col min="12834" max="12834" width="7.28515625" style="22" customWidth="1"/>
    <col min="12835" max="12835" width="7.140625" style="22" customWidth="1"/>
    <col min="12836" max="12836" width="7.42578125" style="22" customWidth="1"/>
    <col min="12837" max="12846" width="6.5703125" style="22" customWidth="1"/>
    <col min="12847" max="12885" width="9.140625" style="22" customWidth="1"/>
    <col min="12886" max="12886" width="68.28515625" style="22" customWidth="1"/>
    <col min="12887" max="12895" width="0" style="22" hidden="1" customWidth="1"/>
    <col min="12896" max="12898" width="14.85546875" style="22" customWidth="1"/>
    <col min="12899" max="12901" width="0" style="22" hidden="1" customWidth="1"/>
    <col min="12902" max="12902" width="12.7109375" style="22" customWidth="1"/>
    <col min="12903" max="12903" width="14.85546875" style="22" customWidth="1"/>
    <col min="12904" max="12904" width="12.7109375" style="22" customWidth="1"/>
    <col min="12905" max="12905" width="12.42578125" style="22" customWidth="1"/>
    <col min="12906" max="12906" width="13.140625" style="22" customWidth="1"/>
    <col min="12907" max="12908" width="12.42578125" style="22" customWidth="1"/>
    <col min="12909" max="12912" width="12.7109375" style="22" customWidth="1"/>
    <col min="12913" max="12913" width="14.85546875" style="22" customWidth="1"/>
    <col min="12914" max="12914" width="12.7109375" style="22" customWidth="1"/>
    <col min="12915" max="12915" width="14.85546875" style="22" customWidth="1"/>
    <col min="12916" max="12919" width="12.7109375" style="22" customWidth="1"/>
    <col min="12920" max="12920" width="14.85546875" style="22" customWidth="1"/>
    <col min="12921" max="12922" width="12.7109375" style="22" customWidth="1"/>
    <col min="12923" max="12923" width="14.85546875" style="22" customWidth="1"/>
    <col min="12924" max="12924" width="12.7109375" style="22" customWidth="1"/>
    <col min="12925" max="12939" width="0" style="22" hidden="1" customWidth="1"/>
    <col min="12940" max="12940" width="9.140625" style="22" customWidth="1"/>
    <col min="12941" max="12941" width="12" style="22" customWidth="1"/>
    <col min="12942" max="12942" width="66.28515625" style="22" customWidth="1"/>
    <col min="12943" max="12949" width="0" style="22" hidden="1" customWidth="1"/>
    <col min="12950" max="12950" width="15.140625" style="22" customWidth="1"/>
    <col min="12951" max="12951" width="0" style="22" hidden="1" customWidth="1"/>
    <col min="12952" max="12952" width="16.5703125" style="22" customWidth="1"/>
    <col min="12953" max="12956" width="0" style="22" hidden="1" customWidth="1"/>
    <col min="12957" max="13056" width="9.140625" style="22"/>
    <col min="13057" max="13057" width="0" style="22" hidden="1" customWidth="1"/>
    <col min="13058" max="13058" width="56" style="22" customWidth="1"/>
    <col min="13059" max="13059" width="19" style="22" customWidth="1"/>
    <col min="13060" max="13060" width="6.5703125" style="22" customWidth="1"/>
    <col min="13061" max="13061" width="7.42578125" style="22" customWidth="1"/>
    <col min="13062" max="13085" width="6.5703125" style="22" customWidth="1"/>
    <col min="13086" max="13086" width="6.7109375" style="22" customWidth="1"/>
    <col min="13087" max="13089" width="6.85546875" style="22" customWidth="1"/>
    <col min="13090" max="13090" width="7.28515625" style="22" customWidth="1"/>
    <col min="13091" max="13091" width="7.140625" style="22" customWidth="1"/>
    <col min="13092" max="13092" width="7.42578125" style="22" customWidth="1"/>
    <col min="13093" max="13102" width="6.5703125" style="22" customWidth="1"/>
    <col min="13103" max="13141" width="9.140625" style="22" customWidth="1"/>
    <col min="13142" max="13142" width="68.28515625" style="22" customWidth="1"/>
    <col min="13143" max="13151" width="0" style="22" hidden="1" customWidth="1"/>
    <col min="13152" max="13154" width="14.85546875" style="22" customWidth="1"/>
    <col min="13155" max="13157" width="0" style="22" hidden="1" customWidth="1"/>
    <col min="13158" max="13158" width="12.7109375" style="22" customWidth="1"/>
    <col min="13159" max="13159" width="14.85546875" style="22" customWidth="1"/>
    <col min="13160" max="13160" width="12.7109375" style="22" customWidth="1"/>
    <col min="13161" max="13161" width="12.42578125" style="22" customWidth="1"/>
    <col min="13162" max="13162" width="13.140625" style="22" customWidth="1"/>
    <col min="13163" max="13164" width="12.42578125" style="22" customWidth="1"/>
    <col min="13165" max="13168" width="12.7109375" style="22" customWidth="1"/>
    <col min="13169" max="13169" width="14.85546875" style="22" customWidth="1"/>
    <col min="13170" max="13170" width="12.7109375" style="22" customWidth="1"/>
    <col min="13171" max="13171" width="14.85546875" style="22" customWidth="1"/>
    <col min="13172" max="13175" width="12.7109375" style="22" customWidth="1"/>
    <col min="13176" max="13176" width="14.85546875" style="22" customWidth="1"/>
    <col min="13177" max="13178" width="12.7109375" style="22" customWidth="1"/>
    <col min="13179" max="13179" width="14.85546875" style="22" customWidth="1"/>
    <col min="13180" max="13180" width="12.7109375" style="22" customWidth="1"/>
    <col min="13181" max="13195" width="0" style="22" hidden="1" customWidth="1"/>
    <col min="13196" max="13196" width="9.140625" style="22" customWidth="1"/>
    <col min="13197" max="13197" width="12" style="22" customWidth="1"/>
    <col min="13198" max="13198" width="66.28515625" style="22" customWidth="1"/>
    <col min="13199" max="13205" width="0" style="22" hidden="1" customWidth="1"/>
    <col min="13206" max="13206" width="15.140625" style="22" customWidth="1"/>
    <col min="13207" max="13207" width="0" style="22" hidden="1" customWidth="1"/>
    <col min="13208" max="13208" width="16.5703125" style="22" customWidth="1"/>
    <col min="13209" max="13212" width="0" style="22" hidden="1" customWidth="1"/>
    <col min="13213" max="13312" width="9.140625" style="22"/>
    <col min="13313" max="13313" width="0" style="22" hidden="1" customWidth="1"/>
    <col min="13314" max="13314" width="56" style="22" customWidth="1"/>
    <col min="13315" max="13315" width="19" style="22" customWidth="1"/>
    <col min="13316" max="13316" width="6.5703125" style="22" customWidth="1"/>
    <col min="13317" max="13317" width="7.42578125" style="22" customWidth="1"/>
    <col min="13318" max="13341" width="6.5703125" style="22" customWidth="1"/>
    <col min="13342" max="13342" width="6.7109375" style="22" customWidth="1"/>
    <col min="13343" max="13345" width="6.85546875" style="22" customWidth="1"/>
    <col min="13346" max="13346" width="7.28515625" style="22" customWidth="1"/>
    <col min="13347" max="13347" width="7.140625" style="22" customWidth="1"/>
    <col min="13348" max="13348" width="7.42578125" style="22" customWidth="1"/>
    <col min="13349" max="13358" width="6.5703125" style="22" customWidth="1"/>
    <col min="13359" max="13397" width="9.140625" style="22" customWidth="1"/>
    <col min="13398" max="13398" width="68.28515625" style="22" customWidth="1"/>
    <col min="13399" max="13407" width="0" style="22" hidden="1" customWidth="1"/>
    <col min="13408" max="13410" width="14.85546875" style="22" customWidth="1"/>
    <col min="13411" max="13413" width="0" style="22" hidden="1" customWidth="1"/>
    <col min="13414" max="13414" width="12.7109375" style="22" customWidth="1"/>
    <col min="13415" max="13415" width="14.85546875" style="22" customWidth="1"/>
    <col min="13416" max="13416" width="12.7109375" style="22" customWidth="1"/>
    <col min="13417" max="13417" width="12.42578125" style="22" customWidth="1"/>
    <col min="13418" max="13418" width="13.140625" style="22" customWidth="1"/>
    <col min="13419" max="13420" width="12.42578125" style="22" customWidth="1"/>
    <col min="13421" max="13424" width="12.7109375" style="22" customWidth="1"/>
    <col min="13425" max="13425" width="14.85546875" style="22" customWidth="1"/>
    <col min="13426" max="13426" width="12.7109375" style="22" customWidth="1"/>
    <col min="13427" max="13427" width="14.85546875" style="22" customWidth="1"/>
    <col min="13428" max="13431" width="12.7109375" style="22" customWidth="1"/>
    <col min="13432" max="13432" width="14.85546875" style="22" customWidth="1"/>
    <col min="13433" max="13434" width="12.7109375" style="22" customWidth="1"/>
    <col min="13435" max="13435" width="14.85546875" style="22" customWidth="1"/>
    <col min="13436" max="13436" width="12.7109375" style="22" customWidth="1"/>
    <col min="13437" max="13451" width="0" style="22" hidden="1" customWidth="1"/>
    <col min="13452" max="13452" width="9.140625" style="22" customWidth="1"/>
    <col min="13453" max="13453" width="12" style="22" customWidth="1"/>
    <col min="13454" max="13454" width="66.28515625" style="22" customWidth="1"/>
    <col min="13455" max="13461" width="0" style="22" hidden="1" customWidth="1"/>
    <col min="13462" max="13462" width="15.140625" style="22" customWidth="1"/>
    <col min="13463" max="13463" width="0" style="22" hidden="1" customWidth="1"/>
    <col min="13464" max="13464" width="16.5703125" style="22" customWidth="1"/>
    <col min="13465" max="13468" width="0" style="22" hidden="1" customWidth="1"/>
    <col min="13469" max="13568" width="9.140625" style="22"/>
    <col min="13569" max="13569" width="0" style="22" hidden="1" customWidth="1"/>
    <col min="13570" max="13570" width="56" style="22" customWidth="1"/>
    <col min="13571" max="13571" width="19" style="22" customWidth="1"/>
    <col min="13572" max="13572" width="6.5703125" style="22" customWidth="1"/>
    <col min="13573" max="13573" width="7.42578125" style="22" customWidth="1"/>
    <col min="13574" max="13597" width="6.5703125" style="22" customWidth="1"/>
    <col min="13598" max="13598" width="6.7109375" style="22" customWidth="1"/>
    <col min="13599" max="13601" width="6.85546875" style="22" customWidth="1"/>
    <col min="13602" max="13602" width="7.28515625" style="22" customWidth="1"/>
    <col min="13603" max="13603" width="7.140625" style="22" customWidth="1"/>
    <col min="13604" max="13604" width="7.42578125" style="22" customWidth="1"/>
    <col min="13605" max="13614" width="6.5703125" style="22" customWidth="1"/>
    <col min="13615" max="13653" width="9.140625" style="22" customWidth="1"/>
    <col min="13654" max="13654" width="68.28515625" style="22" customWidth="1"/>
    <col min="13655" max="13663" width="0" style="22" hidden="1" customWidth="1"/>
    <col min="13664" max="13666" width="14.85546875" style="22" customWidth="1"/>
    <col min="13667" max="13669" width="0" style="22" hidden="1" customWidth="1"/>
    <col min="13670" max="13670" width="12.7109375" style="22" customWidth="1"/>
    <col min="13671" max="13671" width="14.85546875" style="22" customWidth="1"/>
    <col min="13672" max="13672" width="12.7109375" style="22" customWidth="1"/>
    <col min="13673" max="13673" width="12.42578125" style="22" customWidth="1"/>
    <col min="13674" max="13674" width="13.140625" style="22" customWidth="1"/>
    <col min="13675" max="13676" width="12.42578125" style="22" customWidth="1"/>
    <col min="13677" max="13680" width="12.7109375" style="22" customWidth="1"/>
    <col min="13681" max="13681" width="14.85546875" style="22" customWidth="1"/>
    <col min="13682" max="13682" width="12.7109375" style="22" customWidth="1"/>
    <col min="13683" max="13683" width="14.85546875" style="22" customWidth="1"/>
    <col min="13684" max="13687" width="12.7109375" style="22" customWidth="1"/>
    <col min="13688" max="13688" width="14.85546875" style="22" customWidth="1"/>
    <col min="13689" max="13690" width="12.7109375" style="22" customWidth="1"/>
    <col min="13691" max="13691" width="14.85546875" style="22" customWidth="1"/>
    <col min="13692" max="13692" width="12.7109375" style="22" customWidth="1"/>
    <col min="13693" max="13707" width="0" style="22" hidden="1" customWidth="1"/>
    <col min="13708" max="13708" width="9.140625" style="22" customWidth="1"/>
    <col min="13709" max="13709" width="12" style="22" customWidth="1"/>
    <col min="13710" max="13710" width="66.28515625" style="22" customWidth="1"/>
    <col min="13711" max="13717" width="0" style="22" hidden="1" customWidth="1"/>
    <col min="13718" max="13718" width="15.140625" style="22" customWidth="1"/>
    <col min="13719" max="13719" width="0" style="22" hidden="1" customWidth="1"/>
    <col min="13720" max="13720" width="16.5703125" style="22" customWidth="1"/>
    <col min="13721" max="13724" width="0" style="22" hidden="1" customWidth="1"/>
    <col min="13725" max="13824" width="9.140625" style="22"/>
    <col min="13825" max="13825" width="0" style="22" hidden="1" customWidth="1"/>
    <col min="13826" max="13826" width="56" style="22" customWidth="1"/>
    <col min="13827" max="13827" width="19" style="22" customWidth="1"/>
    <col min="13828" max="13828" width="6.5703125" style="22" customWidth="1"/>
    <col min="13829" max="13829" width="7.42578125" style="22" customWidth="1"/>
    <col min="13830" max="13853" width="6.5703125" style="22" customWidth="1"/>
    <col min="13854" max="13854" width="6.7109375" style="22" customWidth="1"/>
    <col min="13855" max="13857" width="6.85546875" style="22" customWidth="1"/>
    <col min="13858" max="13858" width="7.28515625" style="22" customWidth="1"/>
    <col min="13859" max="13859" width="7.140625" style="22" customWidth="1"/>
    <col min="13860" max="13860" width="7.42578125" style="22" customWidth="1"/>
    <col min="13861" max="13870" width="6.5703125" style="22" customWidth="1"/>
    <col min="13871" max="13909" width="9.140625" style="22" customWidth="1"/>
    <col min="13910" max="13910" width="68.28515625" style="22" customWidth="1"/>
    <col min="13911" max="13919" width="0" style="22" hidden="1" customWidth="1"/>
    <col min="13920" max="13922" width="14.85546875" style="22" customWidth="1"/>
    <col min="13923" max="13925" width="0" style="22" hidden="1" customWidth="1"/>
    <col min="13926" max="13926" width="12.7109375" style="22" customWidth="1"/>
    <col min="13927" max="13927" width="14.85546875" style="22" customWidth="1"/>
    <col min="13928" max="13928" width="12.7109375" style="22" customWidth="1"/>
    <col min="13929" max="13929" width="12.42578125" style="22" customWidth="1"/>
    <col min="13930" max="13930" width="13.140625" style="22" customWidth="1"/>
    <col min="13931" max="13932" width="12.42578125" style="22" customWidth="1"/>
    <col min="13933" max="13936" width="12.7109375" style="22" customWidth="1"/>
    <col min="13937" max="13937" width="14.85546875" style="22" customWidth="1"/>
    <col min="13938" max="13938" width="12.7109375" style="22" customWidth="1"/>
    <col min="13939" max="13939" width="14.85546875" style="22" customWidth="1"/>
    <col min="13940" max="13943" width="12.7109375" style="22" customWidth="1"/>
    <col min="13944" max="13944" width="14.85546875" style="22" customWidth="1"/>
    <col min="13945" max="13946" width="12.7109375" style="22" customWidth="1"/>
    <col min="13947" max="13947" width="14.85546875" style="22" customWidth="1"/>
    <col min="13948" max="13948" width="12.7109375" style="22" customWidth="1"/>
    <col min="13949" max="13963" width="0" style="22" hidden="1" customWidth="1"/>
    <col min="13964" max="13964" width="9.140625" style="22" customWidth="1"/>
    <col min="13965" max="13965" width="12" style="22" customWidth="1"/>
    <col min="13966" max="13966" width="66.28515625" style="22" customWidth="1"/>
    <col min="13967" max="13973" width="0" style="22" hidden="1" customWidth="1"/>
    <col min="13974" max="13974" width="15.140625" style="22" customWidth="1"/>
    <col min="13975" max="13975" width="0" style="22" hidden="1" customWidth="1"/>
    <col min="13976" max="13976" width="16.5703125" style="22" customWidth="1"/>
    <col min="13977" max="13980" width="0" style="22" hidden="1" customWidth="1"/>
    <col min="13981" max="14080" width="9.140625" style="22"/>
    <col min="14081" max="14081" width="0" style="22" hidden="1" customWidth="1"/>
    <col min="14082" max="14082" width="56" style="22" customWidth="1"/>
    <col min="14083" max="14083" width="19" style="22" customWidth="1"/>
    <col min="14084" max="14084" width="6.5703125" style="22" customWidth="1"/>
    <col min="14085" max="14085" width="7.42578125" style="22" customWidth="1"/>
    <col min="14086" max="14109" width="6.5703125" style="22" customWidth="1"/>
    <col min="14110" max="14110" width="6.7109375" style="22" customWidth="1"/>
    <col min="14111" max="14113" width="6.85546875" style="22" customWidth="1"/>
    <col min="14114" max="14114" width="7.28515625" style="22" customWidth="1"/>
    <col min="14115" max="14115" width="7.140625" style="22" customWidth="1"/>
    <col min="14116" max="14116" width="7.42578125" style="22" customWidth="1"/>
    <col min="14117" max="14126" width="6.5703125" style="22" customWidth="1"/>
    <col min="14127" max="14165" width="9.140625" style="22" customWidth="1"/>
    <col min="14166" max="14166" width="68.28515625" style="22" customWidth="1"/>
    <col min="14167" max="14175" width="0" style="22" hidden="1" customWidth="1"/>
    <col min="14176" max="14178" width="14.85546875" style="22" customWidth="1"/>
    <col min="14179" max="14181" width="0" style="22" hidden="1" customWidth="1"/>
    <col min="14182" max="14182" width="12.7109375" style="22" customWidth="1"/>
    <col min="14183" max="14183" width="14.85546875" style="22" customWidth="1"/>
    <col min="14184" max="14184" width="12.7109375" style="22" customWidth="1"/>
    <col min="14185" max="14185" width="12.42578125" style="22" customWidth="1"/>
    <col min="14186" max="14186" width="13.140625" style="22" customWidth="1"/>
    <col min="14187" max="14188" width="12.42578125" style="22" customWidth="1"/>
    <col min="14189" max="14192" width="12.7109375" style="22" customWidth="1"/>
    <col min="14193" max="14193" width="14.85546875" style="22" customWidth="1"/>
    <col min="14194" max="14194" width="12.7109375" style="22" customWidth="1"/>
    <col min="14195" max="14195" width="14.85546875" style="22" customWidth="1"/>
    <col min="14196" max="14199" width="12.7109375" style="22" customWidth="1"/>
    <col min="14200" max="14200" width="14.85546875" style="22" customWidth="1"/>
    <col min="14201" max="14202" width="12.7109375" style="22" customWidth="1"/>
    <col min="14203" max="14203" width="14.85546875" style="22" customWidth="1"/>
    <col min="14204" max="14204" width="12.7109375" style="22" customWidth="1"/>
    <col min="14205" max="14219" width="0" style="22" hidden="1" customWidth="1"/>
    <col min="14220" max="14220" width="9.140625" style="22" customWidth="1"/>
    <col min="14221" max="14221" width="12" style="22" customWidth="1"/>
    <col min="14222" max="14222" width="66.28515625" style="22" customWidth="1"/>
    <col min="14223" max="14229" width="0" style="22" hidden="1" customWidth="1"/>
    <col min="14230" max="14230" width="15.140625" style="22" customWidth="1"/>
    <col min="14231" max="14231" width="0" style="22" hidden="1" customWidth="1"/>
    <col min="14232" max="14232" width="16.5703125" style="22" customWidth="1"/>
    <col min="14233" max="14236" width="0" style="22" hidden="1" customWidth="1"/>
    <col min="14237" max="14336" width="9.140625" style="22"/>
    <col min="14337" max="14337" width="0" style="22" hidden="1" customWidth="1"/>
    <col min="14338" max="14338" width="56" style="22" customWidth="1"/>
    <col min="14339" max="14339" width="19" style="22" customWidth="1"/>
    <col min="14340" max="14340" width="6.5703125" style="22" customWidth="1"/>
    <col min="14341" max="14341" width="7.42578125" style="22" customWidth="1"/>
    <col min="14342" max="14365" width="6.5703125" style="22" customWidth="1"/>
    <col min="14366" max="14366" width="6.7109375" style="22" customWidth="1"/>
    <col min="14367" max="14369" width="6.85546875" style="22" customWidth="1"/>
    <col min="14370" max="14370" width="7.28515625" style="22" customWidth="1"/>
    <col min="14371" max="14371" width="7.140625" style="22" customWidth="1"/>
    <col min="14372" max="14372" width="7.42578125" style="22" customWidth="1"/>
    <col min="14373" max="14382" width="6.5703125" style="22" customWidth="1"/>
    <col min="14383" max="14421" width="9.140625" style="22" customWidth="1"/>
    <col min="14422" max="14422" width="68.28515625" style="22" customWidth="1"/>
    <col min="14423" max="14431" width="0" style="22" hidden="1" customWidth="1"/>
    <col min="14432" max="14434" width="14.85546875" style="22" customWidth="1"/>
    <col min="14435" max="14437" width="0" style="22" hidden="1" customWidth="1"/>
    <col min="14438" max="14438" width="12.7109375" style="22" customWidth="1"/>
    <col min="14439" max="14439" width="14.85546875" style="22" customWidth="1"/>
    <col min="14440" max="14440" width="12.7109375" style="22" customWidth="1"/>
    <col min="14441" max="14441" width="12.42578125" style="22" customWidth="1"/>
    <col min="14442" max="14442" width="13.140625" style="22" customWidth="1"/>
    <col min="14443" max="14444" width="12.42578125" style="22" customWidth="1"/>
    <col min="14445" max="14448" width="12.7109375" style="22" customWidth="1"/>
    <col min="14449" max="14449" width="14.85546875" style="22" customWidth="1"/>
    <col min="14450" max="14450" width="12.7109375" style="22" customWidth="1"/>
    <col min="14451" max="14451" width="14.85546875" style="22" customWidth="1"/>
    <col min="14452" max="14455" width="12.7109375" style="22" customWidth="1"/>
    <col min="14456" max="14456" width="14.85546875" style="22" customWidth="1"/>
    <col min="14457" max="14458" width="12.7109375" style="22" customWidth="1"/>
    <col min="14459" max="14459" width="14.85546875" style="22" customWidth="1"/>
    <col min="14460" max="14460" width="12.7109375" style="22" customWidth="1"/>
    <col min="14461" max="14475" width="0" style="22" hidden="1" customWidth="1"/>
    <col min="14476" max="14476" width="9.140625" style="22" customWidth="1"/>
    <col min="14477" max="14477" width="12" style="22" customWidth="1"/>
    <col min="14478" max="14478" width="66.28515625" style="22" customWidth="1"/>
    <col min="14479" max="14485" width="0" style="22" hidden="1" customWidth="1"/>
    <col min="14486" max="14486" width="15.140625" style="22" customWidth="1"/>
    <col min="14487" max="14487" width="0" style="22" hidden="1" customWidth="1"/>
    <col min="14488" max="14488" width="16.5703125" style="22" customWidth="1"/>
    <col min="14489" max="14492" width="0" style="22" hidden="1" customWidth="1"/>
    <col min="14493" max="14592" width="9.140625" style="22"/>
    <col min="14593" max="14593" width="0" style="22" hidden="1" customWidth="1"/>
    <col min="14594" max="14594" width="56" style="22" customWidth="1"/>
    <col min="14595" max="14595" width="19" style="22" customWidth="1"/>
    <col min="14596" max="14596" width="6.5703125" style="22" customWidth="1"/>
    <col min="14597" max="14597" width="7.42578125" style="22" customWidth="1"/>
    <col min="14598" max="14621" width="6.5703125" style="22" customWidth="1"/>
    <col min="14622" max="14622" width="6.7109375" style="22" customWidth="1"/>
    <col min="14623" max="14625" width="6.85546875" style="22" customWidth="1"/>
    <col min="14626" max="14626" width="7.28515625" style="22" customWidth="1"/>
    <col min="14627" max="14627" width="7.140625" style="22" customWidth="1"/>
    <col min="14628" max="14628" width="7.42578125" style="22" customWidth="1"/>
    <col min="14629" max="14638" width="6.5703125" style="22" customWidth="1"/>
    <col min="14639" max="14677" width="9.140625" style="22" customWidth="1"/>
    <col min="14678" max="14678" width="68.28515625" style="22" customWidth="1"/>
    <col min="14679" max="14687" width="0" style="22" hidden="1" customWidth="1"/>
    <col min="14688" max="14690" width="14.85546875" style="22" customWidth="1"/>
    <col min="14691" max="14693" width="0" style="22" hidden="1" customWidth="1"/>
    <col min="14694" max="14694" width="12.7109375" style="22" customWidth="1"/>
    <col min="14695" max="14695" width="14.85546875" style="22" customWidth="1"/>
    <col min="14696" max="14696" width="12.7109375" style="22" customWidth="1"/>
    <col min="14697" max="14697" width="12.42578125" style="22" customWidth="1"/>
    <col min="14698" max="14698" width="13.140625" style="22" customWidth="1"/>
    <col min="14699" max="14700" width="12.42578125" style="22" customWidth="1"/>
    <col min="14701" max="14704" width="12.7109375" style="22" customWidth="1"/>
    <col min="14705" max="14705" width="14.85546875" style="22" customWidth="1"/>
    <col min="14706" max="14706" width="12.7109375" style="22" customWidth="1"/>
    <col min="14707" max="14707" width="14.85546875" style="22" customWidth="1"/>
    <col min="14708" max="14711" width="12.7109375" style="22" customWidth="1"/>
    <col min="14712" max="14712" width="14.85546875" style="22" customWidth="1"/>
    <col min="14713" max="14714" width="12.7109375" style="22" customWidth="1"/>
    <col min="14715" max="14715" width="14.85546875" style="22" customWidth="1"/>
    <col min="14716" max="14716" width="12.7109375" style="22" customWidth="1"/>
    <col min="14717" max="14731" width="0" style="22" hidden="1" customWidth="1"/>
    <col min="14732" max="14732" width="9.140625" style="22" customWidth="1"/>
    <col min="14733" max="14733" width="12" style="22" customWidth="1"/>
    <col min="14734" max="14734" width="66.28515625" style="22" customWidth="1"/>
    <col min="14735" max="14741" width="0" style="22" hidden="1" customWidth="1"/>
    <col min="14742" max="14742" width="15.140625" style="22" customWidth="1"/>
    <col min="14743" max="14743" width="0" style="22" hidden="1" customWidth="1"/>
    <col min="14744" max="14744" width="16.5703125" style="22" customWidth="1"/>
    <col min="14745" max="14748" width="0" style="22" hidden="1" customWidth="1"/>
    <col min="14749" max="14848" width="9.140625" style="22"/>
    <col min="14849" max="14849" width="0" style="22" hidden="1" customWidth="1"/>
    <col min="14850" max="14850" width="56" style="22" customWidth="1"/>
    <col min="14851" max="14851" width="19" style="22" customWidth="1"/>
    <col min="14852" max="14852" width="6.5703125" style="22" customWidth="1"/>
    <col min="14853" max="14853" width="7.42578125" style="22" customWidth="1"/>
    <col min="14854" max="14877" width="6.5703125" style="22" customWidth="1"/>
    <col min="14878" max="14878" width="6.7109375" style="22" customWidth="1"/>
    <col min="14879" max="14881" width="6.85546875" style="22" customWidth="1"/>
    <col min="14882" max="14882" width="7.28515625" style="22" customWidth="1"/>
    <col min="14883" max="14883" width="7.140625" style="22" customWidth="1"/>
    <col min="14884" max="14884" width="7.42578125" style="22" customWidth="1"/>
    <col min="14885" max="14894" width="6.5703125" style="22" customWidth="1"/>
    <col min="14895" max="14933" width="9.140625" style="22" customWidth="1"/>
    <col min="14934" max="14934" width="68.28515625" style="22" customWidth="1"/>
    <col min="14935" max="14943" width="0" style="22" hidden="1" customWidth="1"/>
    <col min="14944" max="14946" width="14.85546875" style="22" customWidth="1"/>
    <col min="14947" max="14949" width="0" style="22" hidden="1" customWidth="1"/>
    <col min="14950" max="14950" width="12.7109375" style="22" customWidth="1"/>
    <col min="14951" max="14951" width="14.85546875" style="22" customWidth="1"/>
    <col min="14952" max="14952" width="12.7109375" style="22" customWidth="1"/>
    <col min="14953" max="14953" width="12.42578125" style="22" customWidth="1"/>
    <col min="14954" max="14954" width="13.140625" style="22" customWidth="1"/>
    <col min="14955" max="14956" width="12.42578125" style="22" customWidth="1"/>
    <col min="14957" max="14960" width="12.7109375" style="22" customWidth="1"/>
    <col min="14961" max="14961" width="14.85546875" style="22" customWidth="1"/>
    <col min="14962" max="14962" width="12.7109375" style="22" customWidth="1"/>
    <col min="14963" max="14963" width="14.85546875" style="22" customWidth="1"/>
    <col min="14964" max="14967" width="12.7109375" style="22" customWidth="1"/>
    <col min="14968" max="14968" width="14.85546875" style="22" customWidth="1"/>
    <col min="14969" max="14970" width="12.7109375" style="22" customWidth="1"/>
    <col min="14971" max="14971" width="14.85546875" style="22" customWidth="1"/>
    <col min="14972" max="14972" width="12.7109375" style="22" customWidth="1"/>
    <col min="14973" max="14987" width="0" style="22" hidden="1" customWidth="1"/>
    <col min="14988" max="14988" width="9.140625" style="22" customWidth="1"/>
    <col min="14989" max="14989" width="12" style="22" customWidth="1"/>
    <col min="14990" max="14990" width="66.28515625" style="22" customWidth="1"/>
    <col min="14991" max="14997" width="0" style="22" hidden="1" customWidth="1"/>
    <col min="14998" max="14998" width="15.140625" style="22" customWidth="1"/>
    <col min="14999" max="14999" width="0" style="22" hidden="1" customWidth="1"/>
    <col min="15000" max="15000" width="16.5703125" style="22" customWidth="1"/>
    <col min="15001" max="15004" width="0" style="22" hidden="1" customWidth="1"/>
    <col min="15005" max="15104" width="9.140625" style="22"/>
    <col min="15105" max="15105" width="0" style="22" hidden="1" customWidth="1"/>
    <col min="15106" max="15106" width="56" style="22" customWidth="1"/>
    <col min="15107" max="15107" width="19" style="22" customWidth="1"/>
    <col min="15108" max="15108" width="6.5703125" style="22" customWidth="1"/>
    <col min="15109" max="15109" width="7.42578125" style="22" customWidth="1"/>
    <col min="15110" max="15133" width="6.5703125" style="22" customWidth="1"/>
    <col min="15134" max="15134" width="6.7109375" style="22" customWidth="1"/>
    <col min="15135" max="15137" width="6.85546875" style="22" customWidth="1"/>
    <col min="15138" max="15138" width="7.28515625" style="22" customWidth="1"/>
    <col min="15139" max="15139" width="7.140625" style="22" customWidth="1"/>
    <col min="15140" max="15140" width="7.42578125" style="22" customWidth="1"/>
    <col min="15141" max="15150" width="6.5703125" style="22" customWidth="1"/>
    <col min="15151" max="15189" width="9.140625" style="22" customWidth="1"/>
    <col min="15190" max="15190" width="68.28515625" style="22" customWidth="1"/>
    <col min="15191" max="15199" width="0" style="22" hidden="1" customWidth="1"/>
    <col min="15200" max="15202" width="14.85546875" style="22" customWidth="1"/>
    <col min="15203" max="15205" width="0" style="22" hidden="1" customWidth="1"/>
    <col min="15206" max="15206" width="12.7109375" style="22" customWidth="1"/>
    <col min="15207" max="15207" width="14.85546875" style="22" customWidth="1"/>
    <col min="15208" max="15208" width="12.7109375" style="22" customWidth="1"/>
    <col min="15209" max="15209" width="12.42578125" style="22" customWidth="1"/>
    <col min="15210" max="15210" width="13.140625" style="22" customWidth="1"/>
    <col min="15211" max="15212" width="12.42578125" style="22" customWidth="1"/>
    <col min="15213" max="15216" width="12.7109375" style="22" customWidth="1"/>
    <col min="15217" max="15217" width="14.85546875" style="22" customWidth="1"/>
    <col min="15218" max="15218" width="12.7109375" style="22" customWidth="1"/>
    <col min="15219" max="15219" width="14.85546875" style="22" customWidth="1"/>
    <col min="15220" max="15223" width="12.7109375" style="22" customWidth="1"/>
    <col min="15224" max="15224" width="14.85546875" style="22" customWidth="1"/>
    <col min="15225" max="15226" width="12.7109375" style="22" customWidth="1"/>
    <col min="15227" max="15227" width="14.85546875" style="22" customWidth="1"/>
    <col min="15228" max="15228" width="12.7109375" style="22" customWidth="1"/>
    <col min="15229" max="15243" width="0" style="22" hidden="1" customWidth="1"/>
    <col min="15244" max="15244" width="9.140625" style="22" customWidth="1"/>
    <col min="15245" max="15245" width="12" style="22" customWidth="1"/>
    <col min="15246" max="15246" width="66.28515625" style="22" customWidth="1"/>
    <col min="15247" max="15253" width="0" style="22" hidden="1" customWidth="1"/>
    <col min="15254" max="15254" width="15.140625" style="22" customWidth="1"/>
    <col min="15255" max="15255" width="0" style="22" hidden="1" customWidth="1"/>
    <col min="15256" max="15256" width="16.5703125" style="22" customWidth="1"/>
    <col min="15257" max="15260" width="0" style="22" hidden="1" customWidth="1"/>
    <col min="15261" max="15360" width="9.140625" style="22"/>
    <col min="15361" max="15361" width="0" style="22" hidden="1" customWidth="1"/>
    <col min="15362" max="15362" width="56" style="22" customWidth="1"/>
    <col min="15363" max="15363" width="19" style="22" customWidth="1"/>
    <col min="15364" max="15364" width="6.5703125" style="22" customWidth="1"/>
    <col min="15365" max="15365" width="7.42578125" style="22" customWidth="1"/>
    <col min="15366" max="15389" width="6.5703125" style="22" customWidth="1"/>
    <col min="15390" max="15390" width="6.7109375" style="22" customWidth="1"/>
    <col min="15391" max="15393" width="6.85546875" style="22" customWidth="1"/>
    <col min="15394" max="15394" width="7.28515625" style="22" customWidth="1"/>
    <col min="15395" max="15395" width="7.140625" style="22" customWidth="1"/>
    <col min="15396" max="15396" width="7.42578125" style="22" customWidth="1"/>
    <col min="15397" max="15406" width="6.5703125" style="22" customWidth="1"/>
    <col min="15407" max="15445" width="9.140625" style="22" customWidth="1"/>
    <col min="15446" max="15446" width="68.28515625" style="22" customWidth="1"/>
    <col min="15447" max="15455" width="0" style="22" hidden="1" customWidth="1"/>
    <col min="15456" max="15458" width="14.85546875" style="22" customWidth="1"/>
    <col min="15459" max="15461" width="0" style="22" hidden="1" customWidth="1"/>
    <col min="15462" max="15462" width="12.7109375" style="22" customWidth="1"/>
    <col min="15463" max="15463" width="14.85546875" style="22" customWidth="1"/>
    <col min="15464" max="15464" width="12.7109375" style="22" customWidth="1"/>
    <col min="15465" max="15465" width="12.42578125" style="22" customWidth="1"/>
    <col min="15466" max="15466" width="13.140625" style="22" customWidth="1"/>
    <col min="15467" max="15468" width="12.42578125" style="22" customWidth="1"/>
    <col min="15469" max="15472" width="12.7109375" style="22" customWidth="1"/>
    <col min="15473" max="15473" width="14.85546875" style="22" customWidth="1"/>
    <col min="15474" max="15474" width="12.7109375" style="22" customWidth="1"/>
    <col min="15475" max="15475" width="14.85546875" style="22" customWidth="1"/>
    <col min="15476" max="15479" width="12.7109375" style="22" customWidth="1"/>
    <col min="15480" max="15480" width="14.85546875" style="22" customWidth="1"/>
    <col min="15481" max="15482" width="12.7109375" style="22" customWidth="1"/>
    <col min="15483" max="15483" width="14.85546875" style="22" customWidth="1"/>
    <col min="15484" max="15484" width="12.7109375" style="22" customWidth="1"/>
    <col min="15485" max="15499" width="0" style="22" hidden="1" customWidth="1"/>
    <col min="15500" max="15500" width="9.140625" style="22" customWidth="1"/>
    <col min="15501" max="15501" width="12" style="22" customWidth="1"/>
    <col min="15502" max="15502" width="66.28515625" style="22" customWidth="1"/>
    <col min="15503" max="15509" width="0" style="22" hidden="1" customWidth="1"/>
    <col min="15510" max="15510" width="15.140625" style="22" customWidth="1"/>
    <col min="15511" max="15511" width="0" style="22" hidden="1" customWidth="1"/>
    <col min="15512" max="15512" width="16.5703125" style="22" customWidth="1"/>
    <col min="15513" max="15516" width="0" style="22" hidden="1" customWidth="1"/>
    <col min="15517" max="15616" width="9.140625" style="22"/>
    <col min="15617" max="15617" width="0" style="22" hidden="1" customWidth="1"/>
    <col min="15618" max="15618" width="56" style="22" customWidth="1"/>
    <col min="15619" max="15619" width="19" style="22" customWidth="1"/>
    <col min="15620" max="15620" width="6.5703125" style="22" customWidth="1"/>
    <col min="15621" max="15621" width="7.42578125" style="22" customWidth="1"/>
    <col min="15622" max="15645" width="6.5703125" style="22" customWidth="1"/>
    <col min="15646" max="15646" width="6.7109375" style="22" customWidth="1"/>
    <col min="15647" max="15649" width="6.85546875" style="22" customWidth="1"/>
    <col min="15650" max="15650" width="7.28515625" style="22" customWidth="1"/>
    <col min="15651" max="15651" width="7.140625" style="22" customWidth="1"/>
    <col min="15652" max="15652" width="7.42578125" style="22" customWidth="1"/>
    <col min="15653" max="15662" width="6.5703125" style="22" customWidth="1"/>
    <col min="15663" max="15701" width="9.140625" style="22" customWidth="1"/>
    <col min="15702" max="15702" width="68.28515625" style="22" customWidth="1"/>
    <col min="15703" max="15711" width="0" style="22" hidden="1" customWidth="1"/>
    <col min="15712" max="15714" width="14.85546875" style="22" customWidth="1"/>
    <col min="15715" max="15717" width="0" style="22" hidden="1" customWidth="1"/>
    <col min="15718" max="15718" width="12.7109375" style="22" customWidth="1"/>
    <col min="15719" max="15719" width="14.85546875" style="22" customWidth="1"/>
    <col min="15720" max="15720" width="12.7109375" style="22" customWidth="1"/>
    <col min="15721" max="15721" width="12.42578125" style="22" customWidth="1"/>
    <col min="15722" max="15722" width="13.140625" style="22" customWidth="1"/>
    <col min="15723" max="15724" width="12.42578125" style="22" customWidth="1"/>
    <col min="15725" max="15728" width="12.7109375" style="22" customWidth="1"/>
    <col min="15729" max="15729" width="14.85546875" style="22" customWidth="1"/>
    <col min="15730" max="15730" width="12.7109375" style="22" customWidth="1"/>
    <col min="15731" max="15731" width="14.85546875" style="22" customWidth="1"/>
    <col min="15732" max="15735" width="12.7109375" style="22" customWidth="1"/>
    <col min="15736" max="15736" width="14.85546875" style="22" customWidth="1"/>
    <col min="15737" max="15738" width="12.7109375" style="22" customWidth="1"/>
    <col min="15739" max="15739" width="14.85546875" style="22" customWidth="1"/>
    <col min="15740" max="15740" width="12.7109375" style="22" customWidth="1"/>
    <col min="15741" max="15755" width="0" style="22" hidden="1" customWidth="1"/>
    <col min="15756" max="15756" width="9.140625" style="22" customWidth="1"/>
    <col min="15757" max="15757" width="12" style="22" customWidth="1"/>
    <col min="15758" max="15758" width="66.28515625" style="22" customWidth="1"/>
    <col min="15759" max="15765" width="0" style="22" hidden="1" customWidth="1"/>
    <col min="15766" max="15766" width="15.140625" style="22" customWidth="1"/>
    <col min="15767" max="15767" width="0" style="22" hidden="1" customWidth="1"/>
    <col min="15768" max="15768" width="16.5703125" style="22" customWidth="1"/>
    <col min="15769" max="15772" width="0" style="22" hidden="1" customWidth="1"/>
    <col min="15773" max="15872" width="9.140625" style="22"/>
    <col min="15873" max="15873" width="0" style="22" hidden="1" customWidth="1"/>
    <col min="15874" max="15874" width="56" style="22" customWidth="1"/>
    <col min="15875" max="15875" width="19" style="22" customWidth="1"/>
    <col min="15876" max="15876" width="6.5703125" style="22" customWidth="1"/>
    <col min="15877" max="15877" width="7.42578125" style="22" customWidth="1"/>
    <col min="15878" max="15901" width="6.5703125" style="22" customWidth="1"/>
    <col min="15902" max="15902" width="6.7109375" style="22" customWidth="1"/>
    <col min="15903" max="15905" width="6.85546875" style="22" customWidth="1"/>
    <col min="15906" max="15906" width="7.28515625" style="22" customWidth="1"/>
    <col min="15907" max="15907" width="7.140625" style="22" customWidth="1"/>
    <col min="15908" max="15908" width="7.42578125" style="22" customWidth="1"/>
    <col min="15909" max="15918" width="6.5703125" style="22" customWidth="1"/>
    <col min="15919" max="15957" width="9.140625" style="22" customWidth="1"/>
    <col min="15958" max="15958" width="68.28515625" style="22" customWidth="1"/>
    <col min="15959" max="15967" width="0" style="22" hidden="1" customWidth="1"/>
    <col min="15968" max="15970" width="14.85546875" style="22" customWidth="1"/>
    <col min="15971" max="15973" width="0" style="22" hidden="1" customWidth="1"/>
    <col min="15974" max="15974" width="12.7109375" style="22" customWidth="1"/>
    <col min="15975" max="15975" width="14.85546875" style="22" customWidth="1"/>
    <col min="15976" max="15976" width="12.7109375" style="22" customWidth="1"/>
    <col min="15977" max="15977" width="12.42578125" style="22" customWidth="1"/>
    <col min="15978" max="15978" width="13.140625" style="22" customWidth="1"/>
    <col min="15979" max="15980" width="12.42578125" style="22" customWidth="1"/>
    <col min="15981" max="15984" width="12.7109375" style="22" customWidth="1"/>
    <col min="15985" max="15985" width="14.85546875" style="22" customWidth="1"/>
    <col min="15986" max="15986" width="12.7109375" style="22" customWidth="1"/>
    <col min="15987" max="15987" width="14.85546875" style="22" customWidth="1"/>
    <col min="15988" max="15991" width="12.7109375" style="22" customWidth="1"/>
    <col min="15992" max="15992" width="14.85546875" style="22" customWidth="1"/>
    <col min="15993" max="15994" width="12.7109375" style="22" customWidth="1"/>
    <col min="15995" max="15995" width="14.85546875" style="22" customWidth="1"/>
    <col min="15996" max="15996" width="12.7109375" style="22" customWidth="1"/>
    <col min="15997" max="16011" width="0" style="22" hidden="1" customWidth="1"/>
    <col min="16012" max="16012" width="9.140625" style="22" customWidth="1"/>
    <col min="16013" max="16013" width="12" style="22" customWidth="1"/>
    <col min="16014" max="16014" width="66.28515625" style="22" customWidth="1"/>
    <col min="16015" max="16021" width="0" style="22" hidden="1" customWidth="1"/>
    <col min="16022" max="16022" width="15.140625" style="22" customWidth="1"/>
    <col min="16023" max="16023" width="0" style="22" hidden="1" customWidth="1"/>
    <col min="16024" max="16024" width="16.5703125" style="22" customWidth="1"/>
    <col min="16025" max="16028" width="0" style="22" hidden="1" customWidth="1"/>
    <col min="16029" max="16128" width="9.140625" style="22"/>
    <col min="16129" max="16129" width="0" style="22" hidden="1" customWidth="1"/>
    <col min="16130" max="16130" width="56" style="22" customWidth="1"/>
    <col min="16131" max="16131" width="19" style="22" customWidth="1"/>
    <col min="16132" max="16132" width="6.5703125" style="22" customWidth="1"/>
    <col min="16133" max="16133" width="7.42578125" style="22" customWidth="1"/>
    <col min="16134" max="16157" width="6.5703125" style="22" customWidth="1"/>
    <col min="16158" max="16158" width="6.7109375" style="22" customWidth="1"/>
    <col min="16159" max="16161" width="6.85546875" style="22" customWidth="1"/>
    <col min="16162" max="16162" width="7.28515625" style="22" customWidth="1"/>
    <col min="16163" max="16163" width="7.140625" style="22" customWidth="1"/>
    <col min="16164" max="16164" width="7.42578125" style="22" customWidth="1"/>
    <col min="16165" max="16174" width="6.5703125" style="22" customWidth="1"/>
    <col min="16175" max="16213" width="9.140625" style="22" customWidth="1"/>
    <col min="16214" max="16214" width="68.28515625" style="22" customWidth="1"/>
    <col min="16215" max="16223" width="0" style="22" hidden="1" customWidth="1"/>
    <col min="16224" max="16226" width="14.85546875" style="22" customWidth="1"/>
    <col min="16227" max="16229" width="0" style="22" hidden="1" customWidth="1"/>
    <col min="16230" max="16230" width="12.7109375" style="22" customWidth="1"/>
    <col min="16231" max="16231" width="14.85546875" style="22" customWidth="1"/>
    <col min="16232" max="16232" width="12.7109375" style="22" customWidth="1"/>
    <col min="16233" max="16233" width="12.42578125" style="22" customWidth="1"/>
    <col min="16234" max="16234" width="13.140625" style="22" customWidth="1"/>
    <col min="16235" max="16236" width="12.42578125" style="22" customWidth="1"/>
    <col min="16237" max="16240" width="12.7109375" style="22" customWidth="1"/>
    <col min="16241" max="16241" width="14.85546875" style="22" customWidth="1"/>
    <col min="16242" max="16242" width="12.7109375" style="22" customWidth="1"/>
    <col min="16243" max="16243" width="14.85546875" style="22" customWidth="1"/>
    <col min="16244" max="16247" width="12.7109375" style="22" customWidth="1"/>
    <col min="16248" max="16248" width="14.85546875" style="22" customWidth="1"/>
    <col min="16249" max="16250" width="12.7109375" style="22" customWidth="1"/>
    <col min="16251" max="16251" width="14.85546875" style="22" customWidth="1"/>
    <col min="16252" max="16252" width="12.7109375" style="22" customWidth="1"/>
    <col min="16253" max="16267" width="0" style="22" hidden="1" customWidth="1"/>
    <col min="16268" max="16268" width="9.140625" style="22" customWidth="1"/>
    <col min="16269" max="16269" width="12" style="22" customWidth="1"/>
    <col min="16270" max="16270" width="66.28515625" style="22" customWidth="1"/>
    <col min="16271" max="16277" width="0" style="22" hidden="1" customWidth="1"/>
    <col min="16278" max="16278" width="15.140625" style="22" customWidth="1"/>
    <col min="16279" max="16279" width="0" style="22" hidden="1" customWidth="1"/>
    <col min="16280" max="16280" width="16.5703125" style="22" customWidth="1"/>
    <col min="16281" max="16284" width="0" style="22" hidden="1" customWidth="1"/>
    <col min="16285" max="16384" width="9.140625" style="22"/>
  </cols>
  <sheetData>
    <row r="1" spans="1:47" ht="30" customHeight="1">
      <c r="G1" s="21"/>
      <c r="N1" s="23"/>
    </row>
    <row r="2" spans="1:47" ht="64.5" customHeight="1">
      <c r="B2" s="62" t="s">
        <v>90</v>
      </c>
      <c r="C2" s="62"/>
      <c r="D2" s="63"/>
      <c r="E2" s="63"/>
      <c r="F2" s="63"/>
      <c r="G2" s="63"/>
    </row>
    <row r="3" spans="1:47" ht="40.5" customHeight="1">
      <c r="B3" s="24" t="s">
        <v>91</v>
      </c>
      <c r="C3" s="25"/>
      <c r="D3" s="25"/>
      <c r="E3" s="25"/>
      <c r="F3" s="25"/>
      <c r="G3" s="25"/>
      <c r="Q3" s="26"/>
    </row>
    <row r="4" spans="1:47" ht="180.75" customHeight="1">
      <c r="B4" s="27" t="s">
        <v>92</v>
      </c>
      <c r="C4" s="28" t="s">
        <v>93</v>
      </c>
      <c r="D4" s="29" t="s">
        <v>5</v>
      </c>
      <c r="E4" s="29" t="s">
        <v>94</v>
      </c>
      <c r="F4" s="29" t="s">
        <v>95</v>
      </c>
      <c r="G4" s="29" t="s">
        <v>96</v>
      </c>
      <c r="H4" s="29" t="s">
        <v>97</v>
      </c>
      <c r="I4" s="29" t="s">
        <v>98</v>
      </c>
      <c r="J4" s="29" t="s">
        <v>99</v>
      </c>
      <c r="K4" s="29" t="s">
        <v>100</v>
      </c>
      <c r="L4" s="29" t="s">
        <v>29</v>
      </c>
      <c r="M4" s="29" t="s">
        <v>101</v>
      </c>
      <c r="N4" s="29" t="s">
        <v>31</v>
      </c>
      <c r="O4" s="29" t="s">
        <v>102</v>
      </c>
      <c r="P4" s="29" t="s">
        <v>103</v>
      </c>
      <c r="Q4" s="29" t="s">
        <v>104</v>
      </c>
      <c r="R4" s="29" t="s">
        <v>105</v>
      </c>
      <c r="S4" s="29" t="s">
        <v>106</v>
      </c>
      <c r="T4" s="29" t="s">
        <v>107</v>
      </c>
      <c r="U4" s="29" t="s">
        <v>108</v>
      </c>
      <c r="V4" s="29" t="s">
        <v>109</v>
      </c>
      <c r="W4" s="29" t="s">
        <v>110</v>
      </c>
      <c r="X4" s="29" t="s">
        <v>111</v>
      </c>
      <c r="Y4" s="29" t="s">
        <v>112</v>
      </c>
      <c r="Z4" s="29" t="s">
        <v>113</v>
      </c>
      <c r="AA4" s="29" t="s">
        <v>114</v>
      </c>
      <c r="AB4" s="29" t="s">
        <v>115</v>
      </c>
      <c r="AC4" s="29" t="s">
        <v>116</v>
      </c>
      <c r="AD4" s="29" t="s">
        <v>117</v>
      </c>
      <c r="AE4" s="29" t="s">
        <v>118</v>
      </c>
      <c r="AF4" s="29" t="s">
        <v>119</v>
      </c>
      <c r="AG4" s="29" t="s">
        <v>120</v>
      </c>
      <c r="AH4" s="29" t="s">
        <v>121</v>
      </c>
      <c r="AI4" s="29" t="s">
        <v>122</v>
      </c>
      <c r="AJ4" s="29" t="s">
        <v>123</v>
      </c>
      <c r="AK4" s="29" t="s">
        <v>124</v>
      </c>
      <c r="AL4" s="29" t="s">
        <v>125</v>
      </c>
      <c r="AM4" s="29" t="s">
        <v>126</v>
      </c>
      <c r="AN4" s="30" t="s">
        <v>127</v>
      </c>
      <c r="AO4" s="30" t="s">
        <v>128</v>
      </c>
      <c r="AP4" s="30" t="s">
        <v>129</v>
      </c>
      <c r="AQ4" s="30" t="s">
        <v>130</v>
      </c>
      <c r="AR4" s="30" t="s">
        <v>73</v>
      </c>
      <c r="AS4" s="30" t="s">
        <v>131</v>
      </c>
      <c r="AT4" s="30" t="s">
        <v>132</v>
      </c>
    </row>
    <row r="5" spans="1:47" ht="30" customHeight="1">
      <c r="B5" s="31" t="s">
        <v>5</v>
      </c>
      <c r="C5" s="32">
        <f t="shared" ref="C5:C30" si="0">SUM(D5:AT5)</f>
        <v>906</v>
      </c>
      <c r="D5" s="56">
        <v>906</v>
      </c>
      <c r="E5" s="33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5"/>
    </row>
    <row r="6" spans="1:47" s="37" customFormat="1" ht="18.75" customHeight="1">
      <c r="A6" s="36"/>
      <c r="B6" s="31" t="s">
        <v>133</v>
      </c>
      <c r="C6" s="32">
        <f t="shared" si="0"/>
        <v>642</v>
      </c>
      <c r="D6" s="33"/>
      <c r="E6" s="33">
        <v>642</v>
      </c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5"/>
    </row>
    <row r="7" spans="1:47" s="37" customFormat="1" ht="18.75" hidden="1" customHeight="1">
      <c r="A7" s="36"/>
      <c r="B7" s="31" t="s">
        <v>95</v>
      </c>
      <c r="C7" s="32">
        <f t="shared" si="0"/>
        <v>0</v>
      </c>
      <c r="D7" s="33"/>
      <c r="E7" s="33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5"/>
    </row>
    <row r="8" spans="1:47" s="39" customFormat="1" ht="18.75" customHeight="1">
      <c r="A8" s="38"/>
      <c r="B8" s="31" t="s">
        <v>96</v>
      </c>
      <c r="C8" s="32">
        <f t="shared" si="0"/>
        <v>1266</v>
      </c>
      <c r="D8" s="33"/>
      <c r="E8" s="33"/>
      <c r="F8" s="33"/>
      <c r="G8" s="34">
        <v>1266</v>
      </c>
      <c r="H8" s="34">
        <f>385-385</f>
        <v>0</v>
      </c>
      <c r="I8" s="34"/>
      <c r="J8" s="34"/>
      <c r="K8" s="34"/>
      <c r="L8" s="34"/>
      <c r="M8" s="34">
        <f>381-381</f>
        <v>0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</row>
    <row r="9" spans="1:47" ht="18.75" hidden="1" customHeight="1">
      <c r="B9" s="31" t="s">
        <v>97</v>
      </c>
      <c r="C9" s="32">
        <f t="shared" si="0"/>
        <v>0</v>
      </c>
      <c r="D9" s="33"/>
      <c r="E9" s="33"/>
      <c r="F9" s="33"/>
      <c r="G9" s="34"/>
      <c r="H9" s="34">
        <v>0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5"/>
    </row>
    <row r="10" spans="1:47" ht="18.75" customHeight="1">
      <c r="B10" s="31" t="s">
        <v>98</v>
      </c>
      <c r="C10" s="32">
        <f t="shared" si="0"/>
        <v>2185</v>
      </c>
      <c r="D10" s="33"/>
      <c r="E10" s="33"/>
      <c r="F10" s="33"/>
      <c r="G10" s="34"/>
      <c r="H10" s="34"/>
      <c r="I10" s="34">
        <v>1845</v>
      </c>
      <c r="J10" s="34"/>
      <c r="K10" s="34"/>
      <c r="L10" s="34"/>
      <c r="M10" s="34"/>
      <c r="N10" s="34"/>
      <c r="O10" s="34"/>
      <c r="P10" s="34"/>
      <c r="Q10" s="34"/>
      <c r="R10" s="34"/>
      <c r="S10" s="34">
        <v>340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</row>
    <row r="11" spans="1:47" ht="18.75" customHeight="1">
      <c r="B11" s="31" t="s">
        <v>99</v>
      </c>
      <c r="C11" s="32">
        <f t="shared" si="0"/>
        <v>697</v>
      </c>
      <c r="D11" s="33"/>
      <c r="E11" s="33"/>
      <c r="F11" s="33"/>
      <c r="G11" s="34"/>
      <c r="H11" s="34"/>
      <c r="I11" s="34"/>
      <c r="J11" s="34">
        <v>697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5"/>
    </row>
    <row r="12" spans="1:47" ht="18.75" hidden="1" customHeight="1">
      <c r="B12" s="31" t="s">
        <v>100</v>
      </c>
      <c r="C12" s="32">
        <f t="shared" si="0"/>
        <v>0</v>
      </c>
      <c r="D12" s="33"/>
      <c r="E12" s="33"/>
      <c r="F12" s="33"/>
      <c r="G12" s="34"/>
      <c r="H12" s="34"/>
      <c r="I12" s="34"/>
      <c r="J12" s="34"/>
      <c r="K12" s="34">
        <v>0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5"/>
    </row>
    <row r="13" spans="1:47" ht="18.75" customHeight="1">
      <c r="B13" s="31" t="s">
        <v>29</v>
      </c>
      <c r="C13" s="32">
        <f t="shared" si="0"/>
        <v>2707</v>
      </c>
      <c r="D13" s="33"/>
      <c r="E13" s="33"/>
      <c r="F13" s="33"/>
      <c r="G13" s="34"/>
      <c r="H13" s="34"/>
      <c r="I13" s="34"/>
      <c r="J13" s="34"/>
      <c r="K13" s="34"/>
      <c r="L13" s="34">
        <v>2707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</row>
    <row r="14" spans="1:47" ht="18.75" hidden="1" customHeight="1">
      <c r="B14" s="31" t="s">
        <v>101</v>
      </c>
      <c r="C14" s="32">
        <f t="shared" si="0"/>
        <v>0</v>
      </c>
      <c r="D14" s="33"/>
      <c r="E14" s="33"/>
      <c r="F14" s="33"/>
      <c r="G14" s="34"/>
      <c r="H14" s="34"/>
      <c r="I14" s="34"/>
      <c r="J14" s="34"/>
      <c r="K14" s="34"/>
      <c r="L14" s="34"/>
      <c r="M14" s="34">
        <v>0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</row>
    <row r="15" spans="1:47" s="41" customFormat="1" ht="18.75" customHeight="1">
      <c r="A15" s="40"/>
      <c r="B15" s="31" t="s">
        <v>31</v>
      </c>
      <c r="C15" s="32">
        <f t="shared" si="0"/>
        <v>1072</v>
      </c>
      <c r="D15" s="33"/>
      <c r="E15" s="33"/>
      <c r="F15" s="33"/>
      <c r="G15" s="34"/>
      <c r="H15" s="34"/>
      <c r="I15" s="34"/>
      <c r="J15" s="34"/>
      <c r="K15" s="34"/>
      <c r="L15" s="34"/>
      <c r="M15" s="34"/>
      <c r="N15" s="34">
        <v>1072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</row>
    <row r="16" spans="1:47" ht="18.75" hidden="1" customHeight="1">
      <c r="B16" s="31" t="s">
        <v>102</v>
      </c>
      <c r="C16" s="32">
        <f t="shared" si="0"/>
        <v>0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>
        <v>0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</row>
    <row r="17" spans="1:47" ht="18.75" hidden="1" customHeight="1">
      <c r="B17" s="31" t="s">
        <v>103</v>
      </c>
      <c r="C17" s="32">
        <f t="shared" si="0"/>
        <v>0</v>
      </c>
      <c r="D17" s="33"/>
      <c r="E17" s="33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>
        <v>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</row>
    <row r="18" spans="1:47" ht="18.75" customHeight="1">
      <c r="B18" s="31" t="s">
        <v>104</v>
      </c>
      <c r="C18" s="32">
        <f t="shared" si="0"/>
        <v>291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>
        <f>775-500-84+100</f>
        <v>291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</row>
    <row r="19" spans="1:47" ht="18.75" hidden="1" customHeight="1">
      <c r="B19" s="31" t="s">
        <v>105</v>
      </c>
      <c r="C19" s="32">
        <f t="shared" si="0"/>
        <v>0</v>
      </c>
      <c r="D19" s="33"/>
      <c r="E19" s="33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>
        <v>0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</row>
    <row r="20" spans="1:47" ht="18.75" customHeight="1">
      <c r="B20" s="31" t="s">
        <v>106</v>
      </c>
      <c r="C20" s="32">
        <f t="shared" si="0"/>
        <v>1350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>
        <v>1350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</row>
    <row r="21" spans="1:47" ht="18.75" hidden="1" customHeight="1">
      <c r="B21" s="31" t="s">
        <v>107</v>
      </c>
      <c r="C21" s="32">
        <f t="shared" si="0"/>
        <v>0</v>
      </c>
      <c r="D21" s="33"/>
      <c r="E21" s="33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>
        <v>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5"/>
    </row>
    <row r="22" spans="1:47" ht="18.75" hidden="1" customHeight="1">
      <c r="B22" s="31" t="s">
        <v>108</v>
      </c>
      <c r="C22" s="32">
        <f t="shared" si="0"/>
        <v>0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>
        <v>0</v>
      </c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5"/>
    </row>
    <row r="23" spans="1:47" ht="18.75" hidden="1" customHeight="1">
      <c r="B23" s="31" t="s">
        <v>109</v>
      </c>
      <c r="C23" s="32">
        <f t="shared" si="0"/>
        <v>0</v>
      </c>
      <c r="D23" s="33"/>
      <c r="E23" s="33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>
        <v>0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5"/>
    </row>
    <row r="24" spans="1:47" ht="18.75" hidden="1" customHeight="1">
      <c r="B24" s="31" t="s">
        <v>110</v>
      </c>
      <c r="C24" s="32">
        <f t="shared" si="0"/>
        <v>0</v>
      </c>
      <c r="D24" s="33"/>
      <c r="E24" s="33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>
        <v>0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5"/>
    </row>
    <row r="25" spans="1:47" ht="18.75" hidden="1" customHeight="1">
      <c r="B25" s="31" t="s">
        <v>111</v>
      </c>
      <c r="C25" s="32">
        <f t="shared" si="0"/>
        <v>0</v>
      </c>
      <c r="D25" s="33"/>
      <c r="E25" s="33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>
        <v>0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5"/>
    </row>
    <row r="26" spans="1:47" ht="18.75" customHeight="1">
      <c r="B26" s="31" t="s">
        <v>112</v>
      </c>
      <c r="C26" s="32">
        <f t="shared" si="0"/>
        <v>45</v>
      </c>
      <c r="D26" s="33"/>
      <c r="E26" s="33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>
        <v>45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5"/>
    </row>
    <row r="27" spans="1:47" ht="18.75" customHeight="1">
      <c r="B27" s="31" t="s">
        <v>113</v>
      </c>
      <c r="C27" s="32">
        <f t="shared" si="0"/>
        <v>96</v>
      </c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>
        <f>680-250-74-250-10</f>
        <v>96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5"/>
    </row>
    <row r="28" spans="1:47" ht="18.75" customHeight="1">
      <c r="B28" s="31" t="s">
        <v>114</v>
      </c>
      <c r="C28" s="32">
        <f t="shared" si="0"/>
        <v>600</v>
      </c>
      <c r="D28" s="33"/>
      <c r="E28" s="33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>
        <v>600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5"/>
    </row>
    <row r="29" spans="1:47" ht="18.75" hidden="1" customHeight="1">
      <c r="B29" s="31" t="s">
        <v>115</v>
      </c>
      <c r="C29" s="32">
        <f t="shared" si="0"/>
        <v>0</v>
      </c>
      <c r="D29" s="33"/>
      <c r="E29" s="33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>
        <v>0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5"/>
    </row>
    <row r="30" spans="1:47" ht="16.5" customHeight="1">
      <c r="B30" s="31" t="s">
        <v>116</v>
      </c>
      <c r="C30" s="32">
        <f t="shared" si="0"/>
        <v>1003</v>
      </c>
      <c r="D30" s="33"/>
      <c r="E30" s="33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>
        <v>1003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5"/>
    </row>
    <row r="31" spans="1:47" s="18" customFormat="1" ht="22.5" customHeight="1">
      <c r="A31" s="18">
        <v>1</v>
      </c>
      <c r="B31" s="31" t="s">
        <v>134</v>
      </c>
      <c r="C31" s="42">
        <f>SUM(C5:C30)</f>
        <v>12860</v>
      </c>
      <c r="D31" s="42">
        <f>SUM(D5:D30)</f>
        <v>906</v>
      </c>
      <c r="E31" s="42">
        <f t="shared" ref="E31:AT31" si="1">SUM(E5:E30)</f>
        <v>642</v>
      </c>
      <c r="F31" s="42">
        <f t="shared" si="1"/>
        <v>0</v>
      </c>
      <c r="G31" s="42">
        <f t="shared" si="1"/>
        <v>1266</v>
      </c>
      <c r="H31" s="42">
        <f t="shared" si="1"/>
        <v>0</v>
      </c>
      <c r="I31" s="42">
        <f t="shared" si="1"/>
        <v>1845</v>
      </c>
      <c r="J31" s="42">
        <f t="shared" si="1"/>
        <v>697</v>
      </c>
      <c r="K31" s="42">
        <f t="shared" si="1"/>
        <v>0</v>
      </c>
      <c r="L31" s="42">
        <f t="shared" si="1"/>
        <v>2707</v>
      </c>
      <c r="M31" s="42">
        <f t="shared" si="1"/>
        <v>0</v>
      </c>
      <c r="N31" s="42">
        <f t="shared" si="1"/>
        <v>1072</v>
      </c>
      <c r="O31" s="42">
        <f t="shared" si="1"/>
        <v>0</v>
      </c>
      <c r="P31" s="42">
        <f t="shared" si="1"/>
        <v>0</v>
      </c>
      <c r="Q31" s="42">
        <f t="shared" si="1"/>
        <v>291</v>
      </c>
      <c r="R31" s="42">
        <f t="shared" si="1"/>
        <v>0</v>
      </c>
      <c r="S31" s="42">
        <f t="shared" si="1"/>
        <v>1690</v>
      </c>
      <c r="T31" s="42">
        <f t="shared" si="1"/>
        <v>0</v>
      </c>
      <c r="U31" s="42">
        <f t="shared" si="1"/>
        <v>0</v>
      </c>
      <c r="V31" s="42">
        <f t="shared" si="1"/>
        <v>0</v>
      </c>
      <c r="W31" s="42">
        <f t="shared" si="1"/>
        <v>0</v>
      </c>
      <c r="X31" s="42">
        <f t="shared" si="1"/>
        <v>0</v>
      </c>
      <c r="Y31" s="42">
        <f t="shared" si="1"/>
        <v>45</v>
      </c>
      <c r="Z31" s="42">
        <f t="shared" si="1"/>
        <v>96</v>
      </c>
      <c r="AA31" s="42">
        <f t="shared" si="1"/>
        <v>600</v>
      </c>
      <c r="AB31" s="42">
        <f t="shared" si="1"/>
        <v>0</v>
      </c>
      <c r="AC31" s="42">
        <f t="shared" si="1"/>
        <v>1003</v>
      </c>
      <c r="AD31" s="42">
        <f t="shared" si="1"/>
        <v>0</v>
      </c>
      <c r="AE31" s="42">
        <f t="shared" si="1"/>
        <v>0</v>
      </c>
      <c r="AF31" s="42">
        <f t="shared" si="1"/>
        <v>0</v>
      </c>
      <c r="AG31" s="42">
        <f t="shared" si="1"/>
        <v>0</v>
      </c>
      <c r="AH31" s="42">
        <f t="shared" si="1"/>
        <v>0</v>
      </c>
      <c r="AI31" s="42">
        <f t="shared" si="1"/>
        <v>0</v>
      </c>
      <c r="AJ31" s="42">
        <f t="shared" si="1"/>
        <v>0</v>
      </c>
      <c r="AK31" s="42">
        <f t="shared" si="1"/>
        <v>0</v>
      </c>
      <c r="AL31" s="42">
        <f t="shared" si="1"/>
        <v>0</v>
      </c>
      <c r="AM31" s="42">
        <f t="shared" si="1"/>
        <v>0</v>
      </c>
      <c r="AN31" s="42">
        <f t="shared" si="1"/>
        <v>0</v>
      </c>
      <c r="AO31" s="42">
        <f t="shared" si="1"/>
        <v>0</v>
      </c>
      <c r="AP31" s="42">
        <f t="shared" si="1"/>
        <v>0</v>
      </c>
      <c r="AQ31" s="42">
        <f t="shared" si="1"/>
        <v>0</v>
      </c>
      <c r="AR31" s="42">
        <f t="shared" si="1"/>
        <v>0</v>
      </c>
      <c r="AS31" s="42">
        <f t="shared" si="1"/>
        <v>0</v>
      </c>
      <c r="AT31" s="42">
        <f t="shared" si="1"/>
        <v>0</v>
      </c>
      <c r="AU31" s="35"/>
    </row>
    <row r="32" spans="1:47" ht="17.25" customHeight="1">
      <c r="B32" s="31" t="s">
        <v>135</v>
      </c>
      <c r="C32" s="32">
        <f t="shared" ref="C32:C41" si="2">SUM(D32:AT32)</f>
        <v>5969</v>
      </c>
      <c r="D32" s="33"/>
      <c r="E32" s="33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>
        <f>5869+96+4</f>
        <v>5969</v>
      </c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5"/>
    </row>
    <row r="33" spans="1:47" ht="17.25" customHeight="1">
      <c r="B33" s="31" t="s">
        <v>136</v>
      </c>
      <c r="C33" s="32">
        <f t="shared" si="2"/>
        <v>4325</v>
      </c>
      <c r="D33" s="33"/>
      <c r="E33" s="33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>
        <f>4225+100</f>
        <v>4325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5"/>
    </row>
    <row r="34" spans="1:47" ht="17.25" customHeight="1">
      <c r="B34" s="31" t="s">
        <v>49</v>
      </c>
      <c r="C34" s="32">
        <f t="shared" si="2"/>
        <v>7930</v>
      </c>
      <c r="D34" s="33"/>
      <c r="E34" s="33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>
        <v>7930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5"/>
    </row>
    <row r="35" spans="1:47" ht="17.25" customHeight="1">
      <c r="B35" s="31" t="s">
        <v>137</v>
      </c>
      <c r="C35" s="32">
        <f t="shared" si="2"/>
        <v>6767</v>
      </c>
      <c r="D35" s="33"/>
      <c r="E35" s="33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>
        <f>6767</f>
        <v>6767</v>
      </c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5"/>
    </row>
    <row r="36" spans="1:47" ht="17.25" customHeight="1">
      <c r="B36" s="31" t="s">
        <v>53</v>
      </c>
      <c r="C36" s="32">
        <f t="shared" si="2"/>
        <v>1512</v>
      </c>
      <c r="D36" s="33"/>
      <c r="E36" s="33"/>
      <c r="F36" s="3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>
        <v>1512</v>
      </c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5"/>
    </row>
    <row r="37" spans="1:47" ht="17.25" customHeight="1">
      <c r="B37" s="31" t="s">
        <v>138</v>
      </c>
      <c r="C37" s="32">
        <f t="shared" si="2"/>
        <v>2284</v>
      </c>
      <c r="D37" s="33"/>
      <c r="E37" s="3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>
        <v>150</v>
      </c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>
        <v>2134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5"/>
    </row>
    <row r="38" spans="1:47" ht="17.25" customHeight="1">
      <c r="B38" s="31" t="s">
        <v>139</v>
      </c>
      <c r="C38" s="32">
        <f t="shared" si="2"/>
        <v>2677</v>
      </c>
      <c r="D38" s="33"/>
      <c r="E38" s="33"/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>
        <v>2677</v>
      </c>
      <c r="AL38" s="34"/>
      <c r="AM38" s="34"/>
      <c r="AN38" s="34"/>
      <c r="AO38" s="34"/>
      <c r="AP38" s="34"/>
      <c r="AQ38" s="34"/>
      <c r="AR38" s="34"/>
      <c r="AS38" s="34"/>
      <c r="AT38" s="34"/>
      <c r="AU38" s="35"/>
    </row>
    <row r="39" spans="1:47" ht="17.25" customHeight="1">
      <c r="B39" s="31" t="s">
        <v>125</v>
      </c>
      <c r="C39" s="32">
        <f t="shared" si="2"/>
        <v>1134</v>
      </c>
      <c r="D39" s="33"/>
      <c r="E39" s="33"/>
      <c r="F39" s="3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>
        <v>1134</v>
      </c>
      <c r="AM39" s="34"/>
      <c r="AN39" s="34"/>
      <c r="AO39" s="34"/>
      <c r="AP39" s="34"/>
      <c r="AQ39" s="34"/>
      <c r="AR39" s="34"/>
      <c r="AS39" s="34"/>
      <c r="AT39" s="34"/>
      <c r="AU39" s="35"/>
    </row>
    <row r="40" spans="1:47" ht="17.25" customHeight="1">
      <c r="B40" s="31" t="s">
        <v>126</v>
      </c>
      <c r="C40" s="32">
        <f t="shared" si="2"/>
        <v>1934</v>
      </c>
      <c r="D40" s="33"/>
      <c r="E40" s="33"/>
      <c r="F40" s="3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>
        <v>1934</v>
      </c>
      <c r="AN40" s="34"/>
      <c r="AO40" s="34"/>
      <c r="AP40" s="34"/>
      <c r="AQ40" s="34"/>
      <c r="AR40" s="34"/>
      <c r="AS40" s="34"/>
      <c r="AT40" s="34"/>
      <c r="AU40" s="35"/>
    </row>
    <row r="41" spans="1:47" ht="17.25" customHeight="1">
      <c r="B41" s="31" t="s">
        <v>140</v>
      </c>
      <c r="C41" s="32">
        <f t="shared" si="2"/>
        <v>4350</v>
      </c>
      <c r="D41" s="33"/>
      <c r="E41" s="33"/>
      <c r="F41" s="33"/>
      <c r="G41" s="34"/>
      <c r="H41" s="34">
        <v>100</v>
      </c>
      <c r="I41" s="34"/>
      <c r="J41" s="34">
        <v>50</v>
      </c>
      <c r="K41" s="34">
        <v>100</v>
      </c>
      <c r="L41" s="34">
        <v>200</v>
      </c>
      <c r="M41" s="34"/>
      <c r="N41" s="34">
        <v>500</v>
      </c>
      <c r="O41" s="34">
        <v>50</v>
      </c>
      <c r="P41" s="34">
        <v>100</v>
      </c>
      <c r="Q41" s="34"/>
      <c r="R41" s="34"/>
      <c r="S41" s="34">
        <v>400</v>
      </c>
      <c r="T41" s="34">
        <v>200</v>
      </c>
      <c r="U41" s="34">
        <v>300</v>
      </c>
      <c r="V41" s="34">
        <v>400</v>
      </c>
      <c r="W41" s="34">
        <v>200</v>
      </c>
      <c r="X41" s="34">
        <v>400</v>
      </c>
      <c r="Y41" s="34">
        <v>300</v>
      </c>
      <c r="Z41" s="34">
        <v>250</v>
      </c>
      <c r="AA41" s="34">
        <v>500</v>
      </c>
      <c r="AB41" s="34"/>
      <c r="AC41" s="34">
        <v>100</v>
      </c>
      <c r="AD41" s="34"/>
      <c r="AE41" s="34"/>
      <c r="AF41" s="34"/>
      <c r="AG41" s="34"/>
      <c r="AH41" s="34"/>
      <c r="AI41" s="34"/>
      <c r="AJ41" s="34"/>
      <c r="AK41" s="34">
        <v>100</v>
      </c>
      <c r="AL41" s="34"/>
      <c r="AM41" s="34">
        <v>100</v>
      </c>
      <c r="AN41" s="34"/>
      <c r="AO41" s="34"/>
      <c r="AP41" s="34"/>
      <c r="AQ41" s="34"/>
      <c r="AR41" s="34"/>
      <c r="AS41" s="34"/>
      <c r="AT41" s="34"/>
      <c r="AU41" s="35"/>
    </row>
    <row r="42" spans="1:47" s="45" customFormat="1" ht="29.25" customHeight="1">
      <c r="A42" s="18">
        <v>1</v>
      </c>
      <c r="B42" s="43" t="s">
        <v>141</v>
      </c>
      <c r="C42" s="44">
        <f t="shared" ref="C42:AT42" si="3">SUM(C32:C41)</f>
        <v>38882</v>
      </c>
      <c r="D42" s="44">
        <f>SUM(D32:D41)</f>
        <v>0</v>
      </c>
      <c r="E42" s="44">
        <f t="shared" si="3"/>
        <v>0</v>
      </c>
      <c r="F42" s="44">
        <f t="shared" si="3"/>
        <v>0</v>
      </c>
      <c r="G42" s="44">
        <f t="shared" si="3"/>
        <v>0</v>
      </c>
      <c r="H42" s="44">
        <f t="shared" si="3"/>
        <v>100</v>
      </c>
      <c r="I42" s="44">
        <f t="shared" si="3"/>
        <v>0</v>
      </c>
      <c r="J42" s="44">
        <f t="shared" si="3"/>
        <v>50</v>
      </c>
      <c r="K42" s="44">
        <f t="shared" si="3"/>
        <v>100</v>
      </c>
      <c r="L42" s="44">
        <f t="shared" si="3"/>
        <v>200</v>
      </c>
      <c r="M42" s="44">
        <f t="shared" si="3"/>
        <v>0</v>
      </c>
      <c r="N42" s="44">
        <f t="shared" si="3"/>
        <v>500</v>
      </c>
      <c r="O42" s="44">
        <f t="shared" si="3"/>
        <v>50</v>
      </c>
      <c r="P42" s="44">
        <f t="shared" si="3"/>
        <v>100</v>
      </c>
      <c r="Q42" s="44">
        <f t="shared" si="3"/>
        <v>0</v>
      </c>
      <c r="R42" s="44">
        <f t="shared" si="3"/>
        <v>0</v>
      </c>
      <c r="S42" s="44">
        <f t="shared" si="3"/>
        <v>400</v>
      </c>
      <c r="T42" s="44">
        <f t="shared" si="3"/>
        <v>200</v>
      </c>
      <c r="U42" s="44">
        <f t="shared" si="3"/>
        <v>300</v>
      </c>
      <c r="V42" s="44">
        <f t="shared" si="3"/>
        <v>400</v>
      </c>
      <c r="W42" s="44">
        <f t="shared" si="3"/>
        <v>200</v>
      </c>
      <c r="X42" s="44">
        <f t="shared" si="3"/>
        <v>550</v>
      </c>
      <c r="Y42" s="44">
        <f t="shared" si="3"/>
        <v>300</v>
      </c>
      <c r="Z42" s="44">
        <f t="shared" si="3"/>
        <v>250</v>
      </c>
      <c r="AA42" s="44">
        <f t="shared" si="3"/>
        <v>500</v>
      </c>
      <c r="AB42" s="44">
        <f t="shared" si="3"/>
        <v>0</v>
      </c>
      <c r="AC42" s="44">
        <f t="shared" si="3"/>
        <v>100</v>
      </c>
      <c r="AD42" s="44">
        <f t="shared" si="3"/>
        <v>5969</v>
      </c>
      <c r="AE42" s="44">
        <f t="shared" si="3"/>
        <v>4325</v>
      </c>
      <c r="AF42" s="44">
        <f t="shared" si="3"/>
        <v>7930</v>
      </c>
      <c r="AG42" s="44">
        <f t="shared" si="3"/>
        <v>6767</v>
      </c>
      <c r="AH42" s="44">
        <f t="shared" si="3"/>
        <v>1512</v>
      </c>
      <c r="AI42" s="44">
        <f t="shared" si="3"/>
        <v>0</v>
      </c>
      <c r="AJ42" s="44">
        <f t="shared" si="3"/>
        <v>2134</v>
      </c>
      <c r="AK42" s="44">
        <f t="shared" si="3"/>
        <v>2777</v>
      </c>
      <c r="AL42" s="44">
        <f t="shared" si="3"/>
        <v>1134</v>
      </c>
      <c r="AM42" s="44">
        <f t="shared" si="3"/>
        <v>2034</v>
      </c>
      <c r="AN42" s="44">
        <f t="shared" si="3"/>
        <v>0</v>
      </c>
      <c r="AO42" s="44">
        <f t="shared" si="3"/>
        <v>0</v>
      </c>
      <c r="AP42" s="44">
        <f t="shared" si="3"/>
        <v>0</v>
      </c>
      <c r="AQ42" s="44">
        <f t="shared" si="3"/>
        <v>0</v>
      </c>
      <c r="AR42" s="44">
        <f t="shared" si="3"/>
        <v>0</v>
      </c>
      <c r="AS42" s="44">
        <f t="shared" si="3"/>
        <v>0</v>
      </c>
      <c r="AT42" s="44">
        <f t="shared" si="3"/>
        <v>0</v>
      </c>
      <c r="AU42" s="35"/>
    </row>
    <row r="43" spans="1:47" ht="16.5" customHeight="1">
      <c r="B43" s="43" t="s">
        <v>127</v>
      </c>
      <c r="C43" s="32">
        <f t="shared" ref="C43:C49" si="4">SUM(D43:AT43)</f>
        <v>2384</v>
      </c>
      <c r="D43" s="33"/>
      <c r="E43" s="33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>
        <v>2384</v>
      </c>
      <c r="AO43" s="34"/>
      <c r="AP43" s="34"/>
      <c r="AQ43" s="34"/>
      <c r="AR43" s="46"/>
      <c r="AS43" s="46"/>
      <c r="AT43" s="34"/>
      <c r="AU43" s="35"/>
    </row>
    <row r="44" spans="1:47" ht="16.5" customHeight="1">
      <c r="B44" s="43" t="s">
        <v>128</v>
      </c>
      <c r="C44" s="32">
        <f t="shared" si="4"/>
        <v>2724</v>
      </c>
      <c r="D44" s="33"/>
      <c r="E44" s="33"/>
      <c r="F44" s="33"/>
      <c r="G44" s="34">
        <v>10</v>
      </c>
      <c r="H44" s="34"/>
      <c r="I44" s="34"/>
      <c r="J44" s="34"/>
      <c r="K44" s="34"/>
      <c r="L44" s="34"/>
      <c r="M44" s="34"/>
      <c r="N44" s="34"/>
      <c r="O44" s="34">
        <v>10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>
        <v>10</v>
      </c>
      <c r="AA44" s="34"/>
      <c r="AB44" s="34"/>
      <c r="AC44" s="34">
        <v>10</v>
      </c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>
        <v>2684</v>
      </c>
      <c r="AP44" s="34"/>
      <c r="AQ44" s="34"/>
      <c r="AR44" s="46"/>
      <c r="AS44" s="46"/>
      <c r="AT44" s="34"/>
      <c r="AU44" s="35"/>
    </row>
    <row r="45" spans="1:47" ht="32.25" customHeight="1">
      <c r="B45" s="43" t="s">
        <v>129</v>
      </c>
      <c r="C45" s="32">
        <f t="shared" si="4"/>
        <v>7852</v>
      </c>
      <c r="D45" s="33">
        <v>50</v>
      </c>
      <c r="E45" s="33"/>
      <c r="F45" s="33"/>
      <c r="G45" s="34">
        <v>10</v>
      </c>
      <c r="H45" s="34"/>
      <c r="I45" s="34"/>
      <c r="J45" s="34"/>
      <c r="K45" s="34"/>
      <c r="L45" s="34"/>
      <c r="M45" s="34"/>
      <c r="N45" s="34"/>
      <c r="O45" s="57">
        <v>108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>
        <v>50</v>
      </c>
      <c r="AC45" s="34">
        <v>50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>
        <v>7584</v>
      </c>
      <c r="AQ45" s="34"/>
      <c r="AR45" s="46"/>
      <c r="AS45" s="46"/>
      <c r="AT45" s="34"/>
      <c r="AU45" s="35"/>
    </row>
    <row r="46" spans="1:47" ht="16.5" customHeight="1">
      <c r="B46" s="43" t="s">
        <v>130</v>
      </c>
      <c r="C46" s="32">
        <f t="shared" si="4"/>
        <v>6330</v>
      </c>
      <c r="D46" s="33"/>
      <c r="E46" s="33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>
        <v>6330</v>
      </c>
      <c r="AR46" s="46"/>
      <c r="AS46" s="46"/>
      <c r="AT46" s="34"/>
      <c r="AU46" s="35"/>
    </row>
    <row r="47" spans="1:47" ht="18.75" customHeight="1">
      <c r="B47" s="43" t="s">
        <v>73</v>
      </c>
      <c r="C47" s="32">
        <f t="shared" si="4"/>
        <v>7551</v>
      </c>
      <c r="D47" s="33"/>
      <c r="E47" s="33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46">
        <v>7551</v>
      </c>
      <c r="AS47" s="46"/>
      <c r="AT47" s="34"/>
      <c r="AU47" s="35"/>
    </row>
    <row r="48" spans="1:47" ht="18.75" customHeight="1">
      <c r="B48" s="43" t="s">
        <v>131</v>
      </c>
      <c r="C48" s="32">
        <f t="shared" si="4"/>
        <v>6466</v>
      </c>
      <c r="D48" s="33"/>
      <c r="E48" s="33"/>
      <c r="F48" s="3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46"/>
      <c r="AS48" s="46">
        <v>6466</v>
      </c>
      <c r="AT48" s="34"/>
      <c r="AU48" s="35"/>
    </row>
    <row r="49" spans="1:47" ht="18.75" customHeight="1">
      <c r="B49" s="43" t="s">
        <v>132</v>
      </c>
      <c r="C49" s="32">
        <f t="shared" si="4"/>
        <v>4924</v>
      </c>
      <c r="D49" s="33"/>
      <c r="E49" s="33"/>
      <c r="F49" s="3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>
        <v>4924</v>
      </c>
      <c r="AU49" s="35"/>
    </row>
    <row r="50" spans="1:47" s="47" customFormat="1" ht="25.5" customHeight="1">
      <c r="A50" s="18">
        <v>1</v>
      </c>
      <c r="B50" s="43" t="s">
        <v>142</v>
      </c>
      <c r="C50" s="42">
        <f>SUM(C43:C49)</f>
        <v>38231</v>
      </c>
      <c r="D50" s="42">
        <f>SUM(D43:D49)</f>
        <v>50</v>
      </c>
      <c r="E50" s="42">
        <f t="shared" ref="E50:AT50" si="5">SUM(E43:E49)</f>
        <v>0</v>
      </c>
      <c r="F50" s="42">
        <f t="shared" si="5"/>
        <v>0</v>
      </c>
      <c r="G50" s="42">
        <f t="shared" si="5"/>
        <v>20</v>
      </c>
      <c r="H50" s="42">
        <f t="shared" si="5"/>
        <v>0</v>
      </c>
      <c r="I50" s="42">
        <f t="shared" si="5"/>
        <v>0</v>
      </c>
      <c r="J50" s="42">
        <f t="shared" si="5"/>
        <v>0</v>
      </c>
      <c r="K50" s="42">
        <f t="shared" si="5"/>
        <v>0</v>
      </c>
      <c r="L50" s="42">
        <f t="shared" si="5"/>
        <v>0</v>
      </c>
      <c r="M50" s="42">
        <f t="shared" si="5"/>
        <v>0</v>
      </c>
      <c r="N50" s="42">
        <f t="shared" si="5"/>
        <v>0</v>
      </c>
      <c r="O50" s="42">
        <f t="shared" si="5"/>
        <v>118</v>
      </c>
      <c r="P50" s="42">
        <f t="shared" si="5"/>
        <v>0</v>
      </c>
      <c r="Q50" s="42">
        <f t="shared" si="5"/>
        <v>0</v>
      </c>
      <c r="R50" s="42">
        <f t="shared" si="5"/>
        <v>0</v>
      </c>
      <c r="S50" s="42">
        <f t="shared" si="5"/>
        <v>0</v>
      </c>
      <c r="T50" s="42">
        <f t="shared" si="5"/>
        <v>0</v>
      </c>
      <c r="U50" s="42">
        <f t="shared" si="5"/>
        <v>0</v>
      </c>
      <c r="V50" s="42">
        <f t="shared" si="5"/>
        <v>0</v>
      </c>
      <c r="W50" s="42">
        <f t="shared" si="5"/>
        <v>0</v>
      </c>
      <c r="X50" s="42">
        <f t="shared" si="5"/>
        <v>0</v>
      </c>
      <c r="Y50" s="42">
        <f t="shared" si="5"/>
        <v>0</v>
      </c>
      <c r="Z50" s="42">
        <f t="shared" si="5"/>
        <v>10</v>
      </c>
      <c r="AA50" s="42">
        <f t="shared" si="5"/>
        <v>0</v>
      </c>
      <c r="AB50" s="42">
        <f t="shared" si="5"/>
        <v>50</v>
      </c>
      <c r="AC50" s="42">
        <f t="shared" si="5"/>
        <v>60</v>
      </c>
      <c r="AD50" s="42">
        <f t="shared" si="5"/>
        <v>0</v>
      </c>
      <c r="AE50" s="42">
        <f t="shared" si="5"/>
        <v>0</v>
      </c>
      <c r="AF50" s="42">
        <f t="shared" si="5"/>
        <v>0</v>
      </c>
      <c r="AG50" s="42">
        <f t="shared" si="5"/>
        <v>0</v>
      </c>
      <c r="AH50" s="42">
        <f t="shared" si="5"/>
        <v>0</v>
      </c>
      <c r="AI50" s="42">
        <f t="shared" si="5"/>
        <v>0</v>
      </c>
      <c r="AJ50" s="42">
        <f t="shared" si="5"/>
        <v>0</v>
      </c>
      <c r="AK50" s="42">
        <f t="shared" si="5"/>
        <v>0</v>
      </c>
      <c r="AL50" s="42">
        <f t="shared" si="5"/>
        <v>0</v>
      </c>
      <c r="AM50" s="42">
        <f t="shared" si="5"/>
        <v>0</v>
      </c>
      <c r="AN50" s="42">
        <f t="shared" si="5"/>
        <v>2384</v>
      </c>
      <c r="AO50" s="42">
        <f t="shared" si="5"/>
        <v>2684</v>
      </c>
      <c r="AP50" s="42">
        <f t="shared" si="5"/>
        <v>7584</v>
      </c>
      <c r="AQ50" s="42">
        <f t="shared" si="5"/>
        <v>6330</v>
      </c>
      <c r="AR50" s="42">
        <f t="shared" si="5"/>
        <v>7551</v>
      </c>
      <c r="AS50" s="42">
        <f t="shared" si="5"/>
        <v>6466</v>
      </c>
      <c r="AT50" s="42">
        <f t="shared" si="5"/>
        <v>4924</v>
      </c>
      <c r="AU50" s="35"/>
    </row>
    <row r="51" spans="1:47" s="47" customFormat="1" ht="25.5" customHeight="1">
      <c r="A51" s="18"/>
      <c r="B51" s="43" t="s">
        <v>79</v>
      </c>
      <c r="C51" s="32">
        <f>SUM(D51:AT51)</f>
        <v>7393</v>
      </c>
      <c r="D51" s="33">
        <v>5</v>
      </c>
      <c r="E51" s="33"/>
      <c r="F51" s="32">
        <v>300</v>
      </c>
      <c r="G51" s="32">
        <v>5</v>
      </c>
      <c r="H51" s="32">
        <f>250+385-45</f>
        <v>590</v>
      </c>
      <c r="I51" s="32">
        <v>5</v>
      </c>
      <c r="J51" s="32">
        <v>150</v>
      </c>
      <c r="K51" s="32">
        <f>800-300</f>
        <v>500</v>
      </c>
      <c r="L51" s="32">
        <v>5</v>
      </c>
      <c r="M51" s="32">
        <f>434+381-45</f>
        <v>770</v>
      </c>
      <c r="N51" s="32">
        <f>700+606-210</f>
        <v>1096</v>
      </c>
      <c r="O51" s="58"/>
      <c r="P51" s="32">
        <f>1000-53</f>
        <v>947</v>
      </c>
      <c r="Q51" s="58">
        <v>400</v>
      </c>
      <c r="R51" s="32">
        <v>369</v>
      </c>
      <c r="S51" s="32">
        <v>5</v>
      </c>
      <c r="T51" s="32">
        <v>200</v>
      </c>
      <c r="U51" s="32">
        <v>372</v>
      </c>
      <c r="V51" s="32">
        <v>650</v>
      </c>
      <c r="W51" s="32">
        <v>200</v>
      </c>
      <c r="X51" s="32">
        <v>550</v>
      </c>
      <c r="Y51" s="32">
        <v>200</v>
      </c>
      <c r="Z51" s="32">
        <v>74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35"/>
    </row>
    <row r="52" spans="1:47" s="47" customFormat="1" ht="31.5" customHeight="1">
      <c r="A52" s="18"/>
      <c r="B52" s="43" t="s">
        <v>81</v>
      </c>
      <c r="C52" s="32">
        <f>SUM(D52:AT52)</f>
        <v>7336</v>
      </c>
      <c r="D52" s="33">
        <v>2</v>
      </c>
      <c r="E52" s="33"/>
      <c r="F52" s="32">
        <v>100</v>
      </c>
      <c r="G52" s="32">
        <v>2</v>
      </c>
      <c r="H52" s="32">
        <v>250</v>
      </c>
      <c r="I52" s="32">
        <v>7</v>
      </c>
      <c r="J52" s="32">
        <v>150</v>
      </c>
      <c r="K52" s="58">
        <v>400</v>
      </c>
      <c r="L52" s="32">
        <v>51</v>
      </c>
      <c r="M52" s="32">
        <v>150</v>
      </c>
      <c r="N52" s="32">
        <v>100</v>
      </c>
      <c r="O52" s="58"/>
      <c r="P52" s="32">
        <v>119</v>
      </c>
      <c r="Q52" s="32">
        <v>84</v>
      </c>
      <c r="R52" s="32">
        <v>50</v>
      </c>
      <c r="S52" s="32">
        <v>50</v>
      </c>
      <c r="T52" s="32">
        <v>50</v>
      </c>
      <c r="U52" s="32">
        <v>120</v>
      </c>
      <c r="V52" s="32">
        <v>105</v>
      </c>
      <c r="W52" s="32">
        <v>150</v>
      </c>
      <c r="X52" s="32">
        <v>250</v>
      </c>
      <c r="Y52" s="32">
        <v>100</v>
      </c>
      <c r="Z52" s="42"/>
      <c r="AA52" s="32">
        <v>6</v>
      </c>
      <c r="AB52" s="42"/>
      <c r="AC52" s="32">
        <v>20</v>
      </c>
      <c r="AD52" s="32"/>
      <c r="AE52" s="32"/>
      <c r="AF52" s="32">
        <v>10</v>
      </c>
      <c r="AG52" s="32"/>
      <c r="AH52" s="32">
        <v>10</v>
      </c>
      <c r="AI52" s="32">
        <v>5000</v>
      </c>
      <c r="AJ52" s="3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35"/>
    </row>
    <row r="53" spans="1:47" s="47" customFormat="1" ht="25.5" customHeight="1">
      <c r="A53" s="18"/>
      <c r="B53" s="43" t="s">
        <v>143</v>
      </c>
      <c r="C53" s="32">
        <f>SUM(D53:AT53)</f>
        <v>1330</v>
      </c>
      <c r="D53" s="56">
        <v>200</v>
      </c>
      <c r="E53" s="33"/>
      <c r="F53" s="33"/>
      <c r="G53" s="32">
        <v>100</v>
      </c>
      <c r="H53" s="32"/>
      <c r="I53" s="42"/>
      <c r="J53" s="42"/>
      <c r="K53" s="58"/>
      <c r="L53" s="32"/>
      <c r="M53" s="32"/>
      <c r="N53" s="32"/>
      <c r="O53" s="58">
        <v>300</v>
      </c>
      <c r="P53" s="32"/>
      <c r="Q53" s="58"/>
      <c r="R53" s="42"/>
      <c r="S53" s="42"/>
      <c r="T53" s="42"/>
      <c r="U53" s="42"/>
      <c r="V53" s="42"/>
      <c r="W53" s="42"/>
      <c r="X53" s="42"/>
      <c r="Y53" s="42"/>
      <c r="Z53" s="32">
        <v>250</v>
      </c>
      <c r="AA53" s="42"/>
      <c r="AB53" s="32">
        <v>250</v>
      </c>
      <c r="AC53" s="32">
        <v>230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35"/>
    </row>
    <row r="54" spans="1:47" s="47" customFormat="1" ht="25.5" customHeight="1">
      <c r="A54" s="18"/>
      <c r="B54" s="43" t="s">
        <v>144</v>
      </c>
      <c r="C54" s="32">
        <f>SUM(D54:AT54)</f>
        <v>300</v>
      </c>
      <c r="D54" s="33">
        <v>50</v>
      </c>
      <c r="E54" s="33"/>
      <c r="F54" s="33"/>
      <c r="G54" s="32">
        <v>50</v>
      </c>
      <c r="H54" s="32"/>
      <c r="I54" s="42"/>
      <c r="J54" s="42"/>
      <c r="K54" s="32"/>
      <c r="L54" s="32"/>
      <c r="M54" s="32"/>
      <c r="N54" s="32"/>
      <c r="O54" s="32">
        <v>50</v>
      </c>
      <c r="P54" s="32"/>
      <c r="Q54" s="32"/>
      <c r="R54" s="42"/>
      <c r="S54" s="42"/>
      <c r="T54" s="42"/>
      <c r="U54" s="42"/>
      <c r="V54" s="42"/>
      <c r="W54" s="42"/>
      <c r="X54" s="42"/>
      <c r="Y54" s="42"/>
      <c r="Z54" s="32">
        <v>50</v>
      </c>
      <c r="AA54" s="42"/>
      <c r="AB54" s="32">
        <v>50</v>
      </c>
      <c r="AC54" s="32">
        <v>50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35"/>
    </row>
    <row r="55" spans="1:47" s="47" customFormat="1" ht="25.5" customHeight="1">
      <c r="A55" s="18">
        <v>1</v>
      </c>
      <c r="B55" s="43" t="s">
        <v>145</v>
      </c>
      <c r="C55" s="42">
        <f>SUM(C51:C54)</f>
        <v>16359</v>
      </c>
      <c r="D55" s="42">
        <f>SUM(D51:D54)</f>
        <v>257</v>
      </c>
      <c r="E55" s="42">
        <f t="shared" ref="E55:AT55" si="6">SUM(E51:E54)</f>
        <v>0</v>
      </c>
      <c r="F55" s="42">
        <f t="shared" si="6"/>
        <v>400</v>
      </c>
      <c r="G55" s="42">
        <f t="shared" si="6"/>
        <v>157</v>
      </c>
      <c r="H55" s="42">
        <f t="shared" si="6"/>
        <v>840</v>
      </c>
      <c r="I55" s="42">
        <f t="shared" si="6"/>
        <v>12</v>
      </c>
      <c r="J55" s="42">
        <f t="shared" si="6"/>
        <v>300</v>
      </c>
      <c r="K55" s="42">
        <f t="shared" si="6"/>
        <v>900</v>
      </c>
      <c r="L55" s="42">
        <f t="shared" si="6"/>
        <v>56</v>
      </c>
      <c r="M55" s="42">
        <f t="shared" si="6"/>
        <v>920</v>
      </c>
      <c r="N55" s="42">
        <f t="shared" si="6"/>
        <v>1196</v>
      </c>
      <c r="O55" s="42">
        <f t="shared" si="6"/>
        <v>350</v>
      </c>
      <c r="P55" s="42">
        <f t="shared" si="6"/>
        <v>1066</v>
      </c>
      <c r="Q55" s="42">
        <f t="shared" si="6"/>
        <v>484</v>
      </c>
      <c r="R55" s="42">
        <f t="shared" si="6"/>
        <v>419</v>
      </c>
      <c r="S55" s="42">
        <f t="shared" si="6"/>
        <v>55</v>
      </c>
      <c r="T55" s="42">
        <f t="shared" si="6"/>
        <v>250</v>
      </c>
      <c r="U55" s="42">
        <f t="shared" si="6"/>
        <v>492</v>
      </c>
      <c r="V55" s="42">
        <f t="shared" si="6"/>
        <v>755</v>
      </c>
      <c r="W55" s="42">
        <f t="shared" si="6"/>
        <v>350</v>
      </c>
      <c r="X55" s="42">
        <f t="shared" si="6"/>
        <v>800</v>
      </c>
      <c r="Y55" s="42">
        <f t="shared" si="6"/>
        <v>300</v>
      </c>
      <c r="Z55" s="42">
        <f t="shared" si="6"/>
        <v>374</v>
      </c>
      <c r="AA55" s="42">
        <f t="shared" si="6"/>
        <v>6</v>
      </c>
      <c r="AB55" s="42">
        <f t="shared" si="6"/>
        <v>300</v>
      </c>
      <c r="AC55" s="42">
        <f t="shared" si="6"/>
        <v>300</v>
      </c>
      <c r="AD55" s="42">
        <f t="shared" si="6"/>
        <v>0</v>
      </c>
      <c r="AE55" s="42">
        <f t="shared" si="6"/>
        <v>0</v>
      </c>
      <c r="AF55" s="42">
        <f t="shared" si="6"/>
        <v>10</v>
      </c>
      <c r="AG55" s="42">
        <f t="shared" si="6"/>
        <v>0</v>
      </c>
      <c r="AH55" s="42">
        <f t="shared" si="6"/>
        <v>10</v>
      </c>
      <c r="AI55" s="42">
        <f t="shared" si="6"/>
        <v>5000</v>
      </c>
      <c r="AJ55" s="42">
        <f t="shared" si="6"/>
        <v>0</v>
      </c>
      <c r="AK55" s="42">
        <f t="shared" si="6"/>
        <v>0</v>
      </c>
      <c r="AL55" s="42">
        <f t="shared" si="6"/>
        <v>0</v>
      </c>
      <c r="AM55" s="42">
        <f t="shared" si="6"/>
        <v>0</v>
      </c>
      <c r="AN55" s="42">
        <f t="shared" si="6"/>
        <v>0</v>
      </c>
      <c r="AO55" s="42">
        <f t="shared" si="6"/>
        <v>0</v>
      </c>
      <c r="AP55" s="42">
        <f t="shared" si="6"/>
        <v>0</v>
      </c>
      <c r="AQ55" s="42">
        <f t="shared" si="6"/>
        <v>0</v>
      </c>
      <c r="AR55" s="42">
        <f t="shared" si="6"/>
        <v>0</v>
      </c>
      <c r="AS55" s="42">
        <f t="shared" si="6"/>
        <v>0</v>
      </c>
      <c r="AT55" s="42">
        <f t="shared" si="6"/>
        <v>0</v>
      </c>
      <c r="AU55" s="35"/>
    </row>
    <row r="56" spans="1:47" ht="25.5" customHeight="1">
      <c r="A56" s="18">
        <v>2</v>
      </c>
      <c r="B56" s="43" t="s">
        <v>146</v>
      </c>
      <c r="C56" s="44">
        <f t="shared" ref="C56:AT56" si="7">C55+C50+C42+C31</f>
        <v>106332</v>
      </c>
      <c r="D56" s="44">
        <f t="shared" si="7"/>
        <v>1213</v>
      </c>
      <c r="E56" s="44">
        <f t="shared" si="7"/>
        <v>642</v>
      </c>
      <c r="F56" s="44">
        <f t="shared" si="7"/>
        <v>400</v>
      </c>
      <c r="G56" s="44">
        <f t="shared" si="7"/>
        <v>1443</v>
      </c>
      <c r="H56" s="44">
        <f t="shared" si="7"/>
        <v>940</v>
      </c>
      <c r="I56" s="44">
        <f t="shared" si="7"/>
        <v>1857</v>
      </c>
      <c r="J56" s="44">
        <f t="shared" si="7"/>
        <v>1047</v>
      </c>
      <c r="K56" s="44">
        <f t="shared" si="7"/>
        <v>1000</v>
      </c>
      <c r="L56" s="44">
        <f t="shared" si="7"/>
        <v>2963</v>
      </c>
      <c r="M56" s="44">
        <f t="shared" si="7"/>
        <v>920</v>
      </c>
      <c r="N56" s="44">
        <f t="shared" si="7"/>
        <v>2768</v>
      </c>
      <c r="O56" s="44">
        <f t="shared" si="7"/>
        <v>518</v>
      </c>
      <c r="P56" s="44">
        <f t="shared" si="7"/>
        <v>1166</v>
      </c>
      <c r="Q56" s="44">
        <f t="shared" si="7"/>
        <v>775</v>
      </c>
      <c r="R56" s="44">
        <f t="shared" si="7"/>
        <v>419</v>
      </c>
      <c r="S56" s="44">
        <f t="shared" si="7"/>
        <v>2145</v>
      </c>
      <c r="T56" s="44">
        <f t="shared" si="7"/>
        <v>450</v>
      </c>
      <c r="U56" s="44">
        <f t="shared" si="7"/>
        <v>792</v>
      </c>
      <c r="V56" s="44">
        <f t="shared" si="7"/>
        <v>1155</v>
      </c>
      <c r="W56" s="44">
        <f t="shared" si="7"/>
        <v>550</v>
      </c>
      <c r="X56" s="44">
        <f t="shared" si="7"/>
        <v>1350</v>
      </c>
      <c r="Y56" s="44">
        <f t="shared" si="7"/>
        <v>645</v>
      </c>
      <c r="Z56" s="44">
        <f t="shared" si="7"/>
        <v>730</v>
      </c>
      <c r="AA56" s="44">
        <f t="shared" si="7"/>
        <v>1106</v>
      </c>
      <c r="AB56" s="44">
        <f t="shared" si="7"/>
        <v>350</v>
      </c>
      <c r="AC56" s="44">
        <f t="shared" si="7"/>
        <v>1463</v>
      </c>
      <c r="AD56" s="44">
        <f t="shared" si="7"/>
        <v>5969</v>
      </c>
      <c r="AE56" s="44">
        <f t="shared" si="7"/>
        <v>4325</v>
      </c>
      <c r="AF56" s="44">
        <f t="shared" si="7"/>
        <v>7940</v>
      </c>
      <c r="AG56" s="44">
        <f t="shared" si="7"/>
        <v>6767</v>
      </c>
      <c r="AH56" s="44">
        <f t="shared" si="7"/>
        <v>1522</v>
      </c>
      <c r="AI56" s="44">
        <f t="shared" si="7"/>
        <v>5000</v>
      </c>
      <c r="AJ56" s="44">
        <f t="shared" si="7"/>
        <v>2134</v>
      </c>
      <c r="AK56" s="44">
        <f t="shared" si="7"/>
        <v>2777</v>
      </c>
      <c r="AL56" s="44">
        <f t="shared" si="7"/>
        <v>1134</v>
      </c>
      <c r="AM56" s="44">
        <f t="shared" si="7"/>
        <v>2034</v>
      </c>
      <c r="AN56" s="44">
        <f t="shared" si="7"/>
        <v>2384</v>
      </c>
      <c r="AO56" s="44">
        <f t="shared" si="7"/>
        <v>2684</v>
      </c>
      <c r="AP56" s="44">
        <f t="shared" si="7"/>
        <v>7584</v>
      </c>
      <c r="AQ56" s="44">
        <f t="shared" si="7"/>
        <v>6330</v>
      </c>
      <c r="AR56" s="44">
        <f t="shared" si="7"/>
        <v>7551</v>
      </c>
      <c r="AS56" s="44">
        <f t="shared" si="7"/>
        <v>6466</v>
      </c>
      <c r="AT56" s="44">
        <f t="shared" si="7"/>
        <v>4924</v>
      </c>
      <c r="AU56" s="35"/>
    </row>
    <row r="57" spans="1:47" s="51" customFormat="1" ht="45.75" customHeight="1">
      <c r="A57" s="48"/>
      <c r="B57" s="19" t="s">
        <v>147</v>
      </c>
      <c r="C57" s="49">
        <v>106385</v>
      </c>
      <c r="D57" s="50"/>
      <c r="E57" s="50"/>
      <c r="F57" s="50"/>
      <c r="G57" s="50"/>
    </row>
    <row r="58" spans="1:47" s="51" customFormat="1" ht="45.75" customHeight="1">
      <c r="A58" s="48"/>
      <c r="B58" s="19" t="s">
        <v>148</v>
      </c>
      <c r="C58" s="49">
        <v>53</v>
      </c>
      <c r="D58" s="50"/>
      <c r="E58" s="50"/>
      <c r="F58" s="50"/>
      <c r="G58" s="50"/>
    </row>
    <row r="59" spans="1:47" s="53" customFormat="1">
      <c r="A59" s="52"/>
      <c r="B59" s="19" t="s">
        <v>149</v>
      </c>
      <c r="C59" s="49">
        <f>C57-C56-C58</f>
        <v>0</v>
      </c>
      <c r="D59" s="50"/>
      <c r="E59" s="50"/>
      <c r="F59" s="50"/>
      <c r="G59" s="50"/>
    </row>
    <row r="60" spans="1:47" s="53" customFormat="1">
      <c r="A60" s="52"/>
      <c r="B60" s="19"/>
      <c r="C60" s="49"/>
      <c r="D60" s="54"/>
      <c r="E60" s="54"/>
      <c r="F60" s="54"/>
      <c r="G60" s="54"/>
    </row>
    <row r="61" spans="1:47" s="53" customFormat="1">
      <c r="A61" s="52"/>
      <c r="B61" s="19"/>
      <c r="C61" s="55"/>
      <c r="D61" s="20"/>
      <c r="E61" s="20"/>
      <c r="F61" s="20"/>
      <c r="G61" s="20"/>
    </row>
    <row r="62" spans="1:47" s="53" customFormat="1">
      <c r="A62" s="52"/>
      <c r="B62" s="19"/>
      <c r="C62" s="20"/>
      <c r="D62" s="20"/>
      <c r="E62" s="20"/>
      <c r="F62" s="20"/>
      <c r="G62" s="20"/>
    </row>
    <row r="63" spans="1:47" s="53" customFormat="1">
      <c r="A63" s="52"/>
      <c r="B63" s="19"/>
      <c r="C63" s="20"/>
      <c r="D63" s="20"/>
      <c r="E63" s="20"/>
      <c r="F63" s="20"/>
      <c r="G63" s="20"/>
    </row>
    <row r="64" spans="1:47" s="53" customFormat="1">
      <c r="A64" s="52"/>
      <c r="B64" s="19"/>
      <c r="C64" s="20"/>
      <c r="D64" s="20"/>
      <c r="E64" s="20"/>
      <c r="F64" s="20"/>
      <c r="G64" s="20"/>
    </row>
    <row r="65" spans="1:7" s="53" customFormat="1">
      <c r="A65" s="52"/>
      <c r="B65" s="19"/>
      <c r="C65" s="20"/>
      <c r="D65" s="20"/>
      <c r="E65" s="20"/>
      <c r="F65" s="20"/>
      <c r="G65" s="20"/>
    </row>
    <row r="66" spans="1:7" s="53" customFormat="1">
      <c r="A66" s="52"/>
      <c r="B66" s="19"/>
      <c r="C66" s="20"/>
      <c r="D66" s="20"/>
      <c r="E66" s="20"/>
      <c r="F66" s="20"/>
      <c r="G66" s="20"/>
    </row>
    <row r="67" spans="1:7" s="53" customFormat="1">
      <c r="A67" s="52"/>
      <c r="B67" s="19"/>
      <c r="C67" s="20"/>
      <c r="D67" s="20"/>
      <c r="E67" s="20"/>
      <c r="F67" s="20"/>
      <c r="G67" s="20"/>
    </row>
    <row r="68" spans="1:7" s="53" customFormat="1">
      <c r="A68" s="52"/>
      <c r="B68" s="19"/>
      <c r="D68" s="20"/>
      <c r="E68" s="20"/>
      <c r="F68" s="20"/>
      <c r="G68" s="20"/>
    </row>
    <row r="69" spans="1:7" s="53" customFormat="1">
      <c r="A69" s="52"/>
      <c r="B69" s="19"/>
      <c r="C69" s="20"/>
      <c r="D69" s="20"/>
      <c r="E69" s="20"/>
      <c r="F69" s="20"/>
      <c r="G69" s="20"/>
    </row>
    <row r="70" spans="1:7" s="53" customFormat="1">
      <c r="A70" s="52"/>
      <c r="B70" s="19"/>
      <c r="C70" s="20"/>
      <c r="D70" s="20"/>
      <c r="E70" s="20"/>
      <c r="F70" s="20"/>
      <c r="G70" s="20"/>
    </row>
    <row r="71" spans="1:7" s="53" customFormat="1">
      <c r="A71" s="52"/>
      <c r="B71" s="19"/>
      <c r="C71" s="20"/>
      <c r="D71" s="20"/>
      <c r="E71" s="20"/>
      <c r="F71" s="20"/>
      <c r="G71" s="20"/>
    </row>
    <row r="72" spans="1:7" s="53" customFormat="1">
      <c r="A72" s="52"/>
      <c r="B72" s="19"/>
      <c r="C72" s="20"/>
      <c r="D72" s="20"/>
      <c r="E72" s="20"/>
      <c r="F72" s="20"/>
      <c r="G72" s="20"/>
    </row>
    <row r="73" spans="1:7" s="53" customFormat="1">
      <c r="A73" s="52"/>
      <c r="B73" s="19"/>
      <c r="C73" s="20"/>
      <c r="D73" s="20"/>
      <c r="E73" s="20"/>
      <c r="F73" s="20"/>
      <c r="G73" s="20"/>
    </row>
    <row r="74" spans="1:7" s="53" customFormat="1">
      <c r="A74" s="52"/>
      <c r="B74" s="19"/>
      <c r="C74" s="20"/>
      <c r="D74" s="20"/>
      <c r="E74" s="20"/>
      <c r="F74" s="20"/>
      <c r="G74" s="20"/>
    </row>
    <row r="75" spans="1:7" s="53" customFormat="1">
      <c r="A75" s="52"/>
      <c r="B75" s="19"/>
      <c r="C75" s="20"/>
      <c r="D75" s="20"/>
      <c r="E75" s="20"/>
      <c r="F75" s="20"/>
      <c r="G75" s="20"/>
    </row>
    <row r="76" spans="1:7" s="53" customFormat="1">
      <c r="A76" s="52"/>
      <c r="B76" s="19"/>
      <c r="C76" s="20"/>
      <c r="D76" s="20"/>
      <c r="E76" s="20"/>
      <c r="F76" s="20"/>
      <c r="G76" s="20"/>
    </row>
    <row r="77" spans="1:7" s="53" customFormat="1">
      <c r="A77" s="52"/>
      <c r="B77" s="19"/>
      <c r="C77" s="20"/>
      <c r="D77" s="20"/>
      <c r="E77" s="20"/>
      <c r="F77" s="20"/>
      <c r="G77" s="20"/>
    </row>
    <row r="78" spans="1:7" s="53" customFormat="1">
      <c r="A78" s="52"/>
      <c r="B78" s="19"/>
      <c r="C78" s="20"/>
      <c r="D78" s="20"/>
      <c r="E78" s="20"/>
      <c r="F78" s="20"/>
      <c r="G78" s="20"/>
    </row>
    <row r="79" spans="1:7" s="53" customFormat="1">
      <c r="A79" s="52"/>
      <c r="B79" s="19"/>
      <c r="C79" s="20"/>
      <c r="D79" s="20"/>
      <c r="E79" s="20"/>
      <c r="F79" s="20"/>
      <c r="G79" s="20"/>
    </row>
    <row r="80" spans="1:7" s="53" customFormat="1">
      <c r="A80" s="52"/>
      <c r="B80" s="19"/>
      <c r="C80" s="20"/>
      <c r="D80" s="20"/>
      <c r="E80" s="20"/>
      <c r="F80" s="20"/>
      <c r="G80" s="20"/>
    </row>
    <row r="81" spans="1:7" s="53" customFormat="1">
      <c r="A81" s="52"/>
      <c r="B81" s="19"/>
      <c r="C81" s="20"/>
      <c r="D81" s="20"/>
      <c r="E81" s="20"/>
      <c r="F81" s="20"/>
      <c r="G81" s="20"/>
    </row>
    <row r="82" spans="1:7" s="53" customFormat="1">
      <c r="A82" s="52"/>
      <c r="B82" s="19"/>
      <c r="C82" s="20"/>
      <c r="D82" s="20"/>
      <c r="E82" s="20"/>
      <c r="F82" s="20"/>
      <c r="G82" s="20"/>
    </row>
    <row r="83" spans="1:7" s="53" customFormat="1">
      <c r="A83" s="52"/>
      <c r="B83" s="19"/>
      <c r="C83" s="20"/>
      <c r="D83" s="20"/>
      <c r="E83" s="20"/>
      <c r="F83" s="20"/>
      <c r="G83" s="20"/>
    </row>
    <row r="84" spans="1:7" s="53" customFormat="1">
      <c r="A84" s="52"/>
      <c r="B84" s="19"/>
      <c r="C84" s="20"/>
      <c r="D84" s="20"/>
      <c r="E84" s="20"/>
      <c r="F84" s="20"/>
      <c r="G84" s="20"/>
    </row>
    <row r="85" spans="1:7" s="53" customFormat="1">
      <c r="A85" s="52"/>
      <c r="B85" s="19"/>
      <c r="C85" s="20"/>
      <c r="D85" s="20"/>
      <c r="E85" s="20"/>
      <c r="F85" s="20"/>
      <c r="G85" s="20"/>
    </row>
    <row r="86" spans="1:7" s="53" customFormat="1">
      <c r="A86" s="52"/>
      <c r="B86" s="19"/>
      <c r="C86" s="20"/>
      <c r="D86" s="20"/>
      <c r="E86" s="20"/>
      <c r="F86" s="20"/>
      <c r="G86" s="20"/>
    </row>
    <row r="87" spans="1:7" s="53" customFormat="1">
      <c r="A87" s="52"/>
      <c r="B87" s="19"/>
      <c r="C87" s="20"/>
      <c r="D87" s="20"/>
      <c r="E87" s="20"/>
      <c r="F87" s="20"/>
      <c r="G87" s="20"/>
    </row>
    <row r="88" spans="1:7" s="53" customFormat="1">
      <c r="A88" s="52"/>
      <c r="B88" s="19"/>
      <c r="C88" s="20"/>
      <c r="D88" s="20"/>
      <c r="E88" s="20"/>
      <c r="F88" s="20"/>
      <c r="G88" s="20"/>
    </row>
    <row r="89" spans="1:7" s="53" customFormat="1">
      <c r="A89" s="52"/>
      <c r="B89" s="19"/>
      <c r="C89" s="20"/>
      <c r="D89" s="20"/>
      <c r="E89" s="20"/>
      <c r="F89" s="20"/>
      <c r="G89" s="20"/>
    </row>
    <row r="90" spans="1:7" s="53" customFormat="1">
      <c r="A90" s="52"/>
      <c r="B90" s="19"/>
      <c r="C90" s="20"/>
      <c r="D90" s="20"/>
      <c r="E90" s="20"/>
      <c r="F90" s="20"/>
      <c r="G90" s="20"/>
    </row>
    <row r="91" spans="1:7" s="53" customFormat="1">
      <c r="A91" s="52"/>
      <c r="B91" s="19"/>
      <c r="C91" s="20"/>
      <c r="D91" s="20"/>
      <c r="E91" s="20"/>
      <c r="F91" s="20"/>
      <c r="G91" s="20"/>
    </row>
    <row r="92" spans="1:7" s="53" customFormat="1">
      <c r="A92" s="52"/>
      <c r="B92" s="19"/>
      <c r="C92" s="20"/>
      <c r="D92" s="20"/>
      <c r="E92" s="20"/>
      <c r="F92" s="20"/>
      <c r="G92" s="20"/>
    </row>
    <row r="93" spans="1:7" s="53" customFormat="1">
      <c r="A93" s="52"/>
      <c r="B93" s="19"/>
      <c r="C93" s="20"/>
      <c r="D93" s="20"/>
      <c r="E93" s="20"/>
      <c r="F93" s="20"/>
      <c r="G93" s="20"/>
    </row>
    <row r="94" spans="1:7" s="53" customFormat="1">
      <c r="A94" s="52"/>
      <c r="B94" s="19"/>
      <c r="C94" s="20"/>
      <c r="D94" s="20"/>
      <c r="E94" s="20"/>
      <c r="F94" s="20"/>
      <c r="G94" s="20"/>
    </row>
    <row r="95" spans="1:7" s="53" customFormat="1">
      <c r="A95" s="52"/>
      <c r="B95" s="19"/>
      <c r="C95" s="20"/>
      <c r="D95" s="20"/>
      <c r="E95" s="20"/>
      <c r="F95" s="20"/>
      <c r="G95" s="20"/>
    </row>
    <row r="96" spans="1:7" s="53" customFormat="1">
      <c r="A96" s="52"/>
      <c r="B96" s="19"/>
      <c r="C96" s="20"/>
      <c r="D96" s="20"/>
      <c r="E96" s="20"/>
      <c r="F96" s="20"/>
      <c r="G96" s="20"/>
    </row>
    <row r="97" spans="1:7" s="53" customFormat="1">
      <c r="A97" s="52"/>
      <c r="B97" s="19"/>
      <c r="C97" s="20"/>
      <c r="D97" s="20"/>
      <c r="E97" s="20"/>
      <c r="F97" s="20"/>
      <c r="G97" s="20"/>
    </row>
    <row r="98" spans="1:7" s="53" customFormat="1">
      <c r="A98" s="52"/>
      <c r="B98" s="19"/>
      <c r="C98" s="20"/>
      <c r="D98" s="20"/>
      <c r="E98" s="20"/>
      <c r="F98" s="20"/>
      <c r="G98" s="20"/>
    </row>
    <row r="99" spans="1:7" s="53" customFormat="1">
      <c r="A99" s="52"/>
      <c r="B99" s="19"/>
      <c r="C99" s="20"/>
      <c r="D99" s="20"/>
      <c r="E99" s="20"/>
      <c r="F99" s="20"/>
      <c r="G99" s="20"/>
    </row>
    <row r="100" spans="1:7" s="53" customFormat="1">
      <c r="A100" s="52"/>
      <c r="B100" s="19"/>
      <c r="C100" s="20"/>
      <c r="D100" s="20"/>
      <c r="E100" s="20"/>
      <c r="F100" s="20"/>
      <c r="G100" s="20"/>
    </row>
    <row r="101" spans="1:7" s="53" customFormat="1">
      <c r="A101" s="52"/>
      <c r="B101" s="19"/>
      <c r="C101" s="20"/>
      <c r="D101" s="20"/>
      <c r="E101" s="20"/>
      <c r="F101" s="20"/>
      <c r="G101" s="20"/>
    </row>
    <row r="102" spans="1:7" s="53" customFormat="1">
      <c r="A102" s="52"/>
      <c r="B102" s="19"/>
      <c r="C102" s="20"/>
      <c r="D102" s="20"/>
      <c r="E102" s="20"/>
      <c r="F102" s="20"/>
      <c r="G102" s="20"/>
    </row>
    <row r="103" spans="1:7" s="53" customFormat="1">
      <c r="A103" s="52"/>
      <c r="B103" s="19"/>
      <c r="C103" s="20"/>
      <c r="D103" s="20"/>
      <c r="E103" s="20"/>
      <c r="F103" s="20"/>
      <c r="G103" s="20"/>
    </row>
    <row r="104" spans="1:7" s="53" customFormat="1">
      <c r="A104" s="52"/>
      <c r="B104" s="19"/>
      <c r="C104" s="20"/>
      <c r="D104" s="20"/>
      <c r="E104" s="20"/>
      <c r="F104" s="20"/>
      <c r="G104" s="20"/>
    </row>
    <row r="105" spans="1:7" s="53" customFormat="1">
      <c r="A105" s="52"/>
      <c r="B105" s="19"/>
      <c r="C105" s="20"/>
      <c r="D105" s="20"/>
      <c r="E105" s="20"/>
      <c r="F105" s="20"/>
      <c r="G105" s="20"/>
    </row>
    <row r="106" spans="1:7" s="53" customFormat="1">
      <c r="A106" s="52"/>
      <c r="B106" s="19"/>
      <c r="C106" s="20"/>
      <c r="D106" s="20"/>
      <c r="E106" s="20"/>
      <c r="F106" s="20"/>
      <c r="G106" s="20"/>
    </row>
    <row r="107" spans="1:7" s="53" customFormat="1">
      <c r="A107" s="52"/>
      <c r="B107" s="19"/>
      <c r="C107" s="20"/>
      <c r="D107" s="20"/>
      <c r="E107" s="20"/>
      <c r="F107" s="20"/>
      <c r="G107" s="20"/>
    </row>
    <row r="108" spans="1:7" s="53" customFormat="1">
      <c r="A108" s="52"/>
      <c r="B108" s="19"/>
      <c r="C108" s="20"/>
      <c r="D108" s="20"/>
      <c r="E108" s="20"/>
      <c r="F108" s="20"/>
      <c r="G108" s="20"/>
    </row>
    <row r="109" spans="1:7" s="53" customFormat="1">
      <c r="A109" s="52"/>
      <c r="B109" s="19"/>
      <c r="C109" s="20"/>
      <c r="D109" s="20"/>
      <c r="E109" s="20"/>
      <c r="F109" s="20"/>
      <c r="G109" s="20"/>
    </row>
    <row r="110" spans="1:7" s="53" customFormat="1">
      <c r="A110" s="52"/>
      <c r="B110" s="19"/>
      <c r="C110" s="20"/>
      <c r="D110" s="20"/>
      <c r="E110" s="20"/>
      <c r="F110" s="20"/>
      <c r="G110" s="20"/>
    </row>
    <row r="111" spans="1:7" s="53" customFormat="1">
      <c r="A111" s="52"/>
      <c r="B111" s="19"/>
      <c r="C111" s="20"/>
      <c r="D111" s="20"/>
      <c r="E111" s="20"/>
      <c r="F111" s="20"/>
      <c r="G111" s="20"/>
    </row>
    <row r="112" spans="1:7" s="53" customFormat="1">
      <c r="A112" s="52"/>
      <c r="B112" s="19"/>
      <c r="C112" s="20"/>
      <c r="D112" s="20"/>
      <c r="E112" s="20"/>
      <c r="F112" s="20"/>
      <c r="G112" s="20"/>
    </row>
    <row r="113" spans="1:7" s="53" customFormat="1">
      <c r="A113" s="52"/>
      <c r="B113" s="19"/>
      <c r="C113" s="20"/>
      <c r="D113" s="20"/>
      <c r="E113" s="20"/>
      <c r="F113" s="20"/>
      <c r="G113" s="20"/>
    </row>
    <row r="114" spans="1:7" s="53" customFormat="1">
      <c r="A114" s="52"/>
      <c r="B114" s="19"/>
      <c r="C114" s="20"/>
      <c r="D114" s="20"/>
      <c r="E114" s="20"/>
      <c r="F114" s="20"/>
      <c r="G114" s="20"/>
    </row>
    <row r="115" spans="1:7" s="53" customFormat="1">
      <c r="A115" s="52"/>
      <c r="B115" s="19"/>
      <c r="C115" s="20"/>
      <c r="D115" s="20"/>
      <c r="E115" s="20"/>
      <c r="F115" s="20"/>
      <c r="G115" s="20"/>
    </row>
    <row r="116" spans="1:7" s="53" customFormat="1">
      <c r="A116" s="52"/>
      <c r="B116" s="19"/>
      <c r="C116" s="20"/>
      <c r="D116" s="20"/>
      <c r="E116" s="20"/>
      <c r="F116" s="20"/>
      <c r="G116" s="20"/>
    </row>
    <row r="117" spans="1:7" s="53" customFormat="1">
      <c r="A117" s="52"/>
      <c r="B117" s="19"/>
      <c r="C117" s="20"/>
      <c r="D117" s="20"/>
      <c r="E117" s="20"/>
      <c r="F117" s="20"/>
      <c r="G117" s="20"/>
    </row>
    <row r="118" spans="1:7" s="53" customFormat="1">
      <c r="A118" s="52"/>
      <c r="B118" s="19"/>
      <c r="C118" s="20"/>
      <c r="D118" s="20"/>
      <c r="E118" s="20"/>
      <c r="F118" s="20"/>
      <c r="G118" s="20"/>
    </row>
    <row r="119" spans="1:7" s="53" customFormat="1">
      <c r="A119" s="52"/>
      <c r="B119" s="19"/>
      <c r="C119" s="20"/>
      <c r="D119" s="20"/>
      <c r="E119" s="20"/>
      <c r="F119" s="20"/>
      <c r="G119" s="20"/>
    </row>
    <row r="120" spans="1:7" s="53" customFormat="1">
      <c r="A120" s="52"/>
      <c r="B120" s="19"/>
      <c r="C120" s="20"/>
      <c r="D120" s="20"/>
      <c r="E120" s="20"/>
      <c r="F120" s="20"/>
      <c r="G120" s="20"/>
    </row>
    <row r="121" spans="1:7" s="53" customFormat="1">
      <c r="A121" s="52"/>
      <c r="B121" s="19"/>
      <c r="C121" s="20"/>
      <c r="D121" s="20"/>
      <c r="E121" s="20"/>
      <c r="F121" s="20"/>
      <c r="G121" s="20"/>
    </row>
    <row r="122" spans="1:7" s="53" customFormat="1">
      <c r="A122" s="52"/>
      <c r="B122" s="19"/>
      <c r="C122" s="20"/>
      <c r="D122" s="20"/>
      <c r="E122" s="20"/>
      <c r="F122" s="20"/>
      <c r="G122" s="20"/>
    </row>
    <row r="123" spans="1:7" s="53" customFormat="1">
      <c r="A123" s="52"/>
      <c r="B123" s="19"/>
      <c r="C123" s="20"/>
      <c r="D123" s="20"/>
      <c r="E123" s="20"/>
      <c r="F123" s="20"/>
      <c r="G123" s="20"/>
    </row>
    <row r="124" spans="1:7" s="53" customFormat="1">
      <c r="A124" s="52"/>
      <c r="B124" s="19"/>
      <c r="C124" s="20"/>
      <c r="D124" s="20"/>
      <c r="E124" s="20"/>
      <c r="F124" s="20"/>
      <c r="G124" s="20"/>
    </row>
    <row r="125" spans="1:7" s="53" customFormat="1">
      <c r="A125" s="52"/>
      <c r="B125" s="19"/>
      <c r="C125" s="20"/>
      <c r="D125" s="20"/>
      <c r="E125" s="20"/>
      <c r="F125" s="20"/>
      <c r="G125" s="20"/>
    </row>
    <row r="126" spans="1:7" s="53" customFormat="1">
      <c r="A126" s="52"/>
      <c r="B126" s="19"/>
      <c r="C126" s="20"/>
      <c r="D126" s="20"/>
      <c r="E126" s="20"/>
      <c r="F126" s="20"/>
      <c r="G126" s="20"/>
    </row>
    <row r="127" spans="1:7" s="53" customFormat="1">
      <c r="A127" s="52"/>
      <c r="B127" s="19"/>
      <c r="C127" s="20"/>
      <c r="D127" s="20"/>
      <c r="E127" s="20"/>
      <c r="F127" s="20"/>
      <c r="G127" s="20"/>
    </row>
    <row r="128" spans="1:7" s="53" customFormat="1">
      <c r="A128" s="52"/>
      <c r="B128" s="19"/>
      <c r="C128" s="20"/>
      <c r="D128" s="20"/>
      <c r="E128" s="20"/>
      <c r="F128" s="20"/>
      <c r="G128" s="20"/>
    </row>
    <row r="129" spans="1:7" s="53" customFormat="1">
      <c r="A129" s="52"/>
      <c r="B129" s="19"/>
      <c r="C129" s="20"/>
      <c r="D129" s="20"/>
      <c r="E129" s="20"/>
      <c r="F129" s="20"/>
      <c r="G129" s="20"/>
    </row>
    <row r="130" spans="1:7" s="53" customFormat="1">
      <c r="A130" s="52"/>
      <c r="B130" s="19"/>
      <c r="C130" s="20"/>
      <c r="D130" s="20"/>
      <c r="E130" s="20"/>
      <c r="F130" s="20"/>
      <c r="G130" s="20"/>
    </row>
    <row r="131" spans="1:7" s="53" customFormat="1">
      <c r="A131" s="52"/>
      <c r="B131" s="19"/>
      <c r="C131" s="20"/>
      <c r="D131" s="20"/>
      <c r="E131" s="20"/>
      <c r="F131" s="20"/>
      <c r="G131" s="20"/>
    </row>
    <row r="132" spans="1:7" s="53" customFormat="1">
      <c r="A132" s="52"/>
      <c r="B132" s="19"/>
      <c r="C132" s="20"/>
      <c r="D132" s="20"/>
      <c r="E132" s="20"/>
      <c r="F132" s="20"/>
      <c r="G132" s="20"/>
    </row>
    <row r="133" spans="1:7" s="53" customFormat="1">
      <c r="A133" s="52"/>
      <c r="B133" s="19"/>
      <c r="C133" s="20"/>
      <c r="D133" s="20"/>
      <c r="E133" s="20"/>
      <c r="F133" s="20"/>
      <c r="G133" s="20"/>
    </row>
    <row r="134" spans="1:7" s="53" customFormat="1">
      <c r="A134" s="52"/>
      <c r="B134" s="19"/>
      <c r="C134" s="20"/>
      <c r="D134" s="20"/>
      <c r="E134" s="20"/>
      <c r="F134" s="20"/>
      <c r="G134" s="20"/>
    </row>
    <row r="135" spans="1:7" s="53" customFormat="1">
      <c r="A135" s="52"/>
      <c r="B135" s="19"/>
      <c r="C135" s="20"/>
      <c r="D135" s="20"/>
      <c r="E135" s="20"/>
      <c r="F135" s="20"/>
      <c r="G135" s="20"/>
    </row>
    <row r="136" spans="1:7" s="53" customFormat="1">
      <c r="A136" s="52"/>
      <c r="B136" s="19"/>
      <c r="C136" s="20"/>
      <c r="D136" s="20"/>
      <c r="E136" s="20"/>
      <c r="F136" s="20"/>
      <c r="G136" s="20"/>
    </row>
    <row r="137" spans="1:7" s="53" customFormat="1">
      <c r="A137" s="52"/>
      <c r="B137" s="19"/>
      <c r="C137" s="20"/>
      <c r="D137" s="20"/>
      <c r="E137" s="20"/>
      <c r="F137" s="20"/>
      <c r="G137" s="20"/>
    </row>
    <row r="138" spans="1:7" s="53" customFormat="1">
      <c r="A138" s="52"/>
      <c r="B138" s="19"/>
      <c r="C138" s="20"/>
      <c r="D138" s="20"/>
      <c r="E138" s="20"/>
      <c r="F138" s="20"/>
      <c r="G138" s="20"/>
    </row>
    <row r="139" spans="1:7" s="53" customFormat="1">
      <c r="A139" s="52"/>
      <c r="B139" s="19"/>
      <c r="C139" s="20"/>
      <c r="D139" s="20"/>
      <c r="E139" s="20"/>
      <c r="F139" s="20"/>
      <c r="G139" s="20"/>
    </row>
    <row r="140" spans="1:7" s="53" customFormat="1">
      <c r="A140" s="52"/>
      <c r="B140" s="19"/>
      <c r="C140" s="20"/>
      <c r="D140" s="20"/>
      <c r="E140" s="20"/>
      <c r="F140" s="20"/>
      <c r="G140" s="20"/>
    </row>
    <row r="141" spans="1:7" s="53" customFormat="1">
      <c r="A141" s="52"/>
      <c r="B141" s="19"/>
      <c r="C141" s="20"/>
      <c r="D141" s="20"/>
      <c r="E141" s="20"/>
      <c r="F141" s="20"/>
      <c r="G141" s="20"/>
    </row>
    <row r="142" spans="1:7" s="53" customFormat="1">
      <c r="A142" s="52"/>
      <c r="B142" s="19"/>
      <c r="C142" s="20"/>
      <c r="D142" s="20"/>
      <c r="E142" s="20"/>
      <c r="F142" s="20"/>
      <c r="G142" s="20"/>
    </row>
    <row r="143" spans="1:7" s="53" customFormat="1">
      <c r="A143" s="52"/>
      <c r="B143" s="19"/>
      <c r="C143" s="20"/>
      <c r="D143" s="20"/>
      <c r="E143" s="20"/>
      <c r="F143" s="20"/>
      <c r="G143" s="20"/>
    </row>
    <row r="144" spans="1:7" s="53" customFormat="1">
      <c r="A144" s="52"/>
      <c r="B144" s="19"/>
      <c r="C144" s="20"/>
      <c r="D144" s="20"/>
      <c r="E144" s="20"/>
      <c r="F144" s="20"/>
      <c r="G144" s="20"/>
    </row>
    <row r="145" spans="1:7" s="53" customFormat="1">
      <c r="A145" s="52"/>
      <c r="B145" s="19"/>
      <c r="C145" s="20"/>
      <c r="D145" s="20"/>
      <c r="E145" s="20"/>
      <c r="F145" s="20"/>
      <c r="G145" s="20"/>
    </row>
    <row r="146" spans="1:7" s="53" customFormat="1">
      <c r="A146" s="52"/>
      <c r="B146" s="19"/>
      <c r="C146" s="20"/>
      <c r="D146" s="20"/>
      <c r="E146" s="20"/>
      <c r="F146" s="20"/>
      <c r="G146" s="20"/>
    </row>
    <row r="147" spans="1:7" s="53" customFormat="1">
      <c r="A147" s="52"/>
      <c r="B147" s="19"/>
      <c r="C147" s="20"/>
      <c r="D147" s="20"/>
      <c r="E147" s="20"/>
      <c r="F147" s="20"/>
      <c r="G147" s="20"/>
    </row>
    <row r="148" spans="1:7" s="53" customFormat="1">
      <c r="A148" s="52"/>
      <c r="B148" s="19"/>
      <c r="C148" s="20"/>
      <c r="D148" s="20"/>
      <c r="E148" s="20"/>
      <c r="F148" s="20"/>
      <c r="G148" s="20"/>
    </row>
    <row r="149" spans="1:7" s="53" customFormat="1">
      <c r="A149" s="52"/>
      <c r="B149" s="19"/>
      <c r="C149" s="20"/>
      <c r="D149" s="20"/>
      <c r="E149" s="20"/>
      <c r="F149" s="20"/>
      <c r="G149" s="20"/>
    </row>
    <row r="150" spans="1:7" s="53" customFormat="1">
      <c r="A150" s="52"/>
      <c r="B150" s="19"/>
      <c r="C150" s="20"/>
      <c r="D150" s="20"/>
      <c r="E150" s="20"/>
      <c r="F150" s="20"/>
      <c r="G150" s="20"/>
    </row>
    <row r="151" spans="1:7" s="53" customFormat="1">
      <c r="A151" s="52"/>
      <c r="B151" s="19"/>
      <c r="C151" s="20"/>
      <c r="D151" s="20"/>
      <c r="E151" s="20"/>
      <c r="F151" s="20"/>
      <c r="G151" s="20"/>
    </row>
    <row r="152" spans="1:7" s="53" customFormat="1">
      <c r="A152" s="52"/>
      <c r="B152" s="19"/>
      <c r="C152" s="20"/>
      <c r="D152" s="20"/>
      <c r="E152" s="20"/>
      <c r="F152" s="20"/>
      <c r="G152" s="20"/>
    </row>
    <row r="153" spans="1:7" s="53" customFormat="1">
      <c r="A153" s="52"/>
      <c r="B153" s="19"/>
      <c r="C153" s="20"/>
      <c r="D153" s="20"/>
      <c r="E153" s="20"/>
      <c r="F153" s="20"/>
      <c r="G153" s="20"/>
    </row>
    <row r="154" spans="1:7" s="53" customFormat="1">
      <c r="A154" s="52"/>
      <c r="B154" s="19"/>
      <c r="C154" s="20"/>
      <c r="D154" s="20"/>
      <c r="E154" s="20"/>
      <c r="F154" s="20"/>
      <c r="G154" s="20"/>
    </row>
    <row r="155" spans="1:7" s="53" customFormat="1">
      <c r="A155" s="52"/>
      <c r="B155" s="19"/>
      <c r="C155" s="20"/>
      <c r="D155" s="20"/>
      <c r="E155" s="20"/>
      <c r="F155" s="20"/>
      <c r="G155" s="20"/>
    </row>
    <row r="156" spans="1:7" s="53" customFormat="1">
      <c r="A156" s="52"/>
      <c r="B156" s="19"/>
      <c r="C156" s="20"/>
      <c r="D156" s="20"/>
      <c r="E156" s="20"/>
      <c r="F156" s="20"/>
      <c r="G156" s="20"/>
    </row>
    <row r="157" spans="1:7" s="53" customFormat="1">
      <c r="A157" s="52"/>
      <c r="B157" s="19"/>
      <c r="C157" s="20"/>
      <c r="D157" s="20"/>
      <c r="E157" s="20"/>
      <c r="F157" s="20"/>
      <c r="G157" s="20"/>
    </row>
    <row r="158" spans="1:7" s="53" customFormat="1">
      <c r="A158" s="52"/>
      <c r="B158" s="19"/>
      <c r="C158" s="20"/>
      <c r="D158" s="20"/>
      <c r="E158" s="20"/>
      <c r="F158" s="20"/>
      <c r="G158" s="20"/>
    </row>
    <row r="159" spans="1:7" s="53" customFormat="1">
      <c r="A159" s="52"/>
      <c r="B159" s="19"/>
      <c r="C159" s="20"/>
      <c r="D159" s="20"/>
      <c r="E159" s="20"/>
      <c r="F159" s="20"/>
      <c r="G159" s="20"/>
    </row>
    <row r="160" spans="1:7" s="53" customFormat="1">
      <c r="A160" s="52"/>
      <c r="B160" s="19"/>
      <c r="C160" s="20"/>
      <c r="D160" s="20"/>
      <c r="E160" s="20"/>
      <c r="F160" s="20"/>
      <c r="G160" s="20"/>
    </row>
    <row r="161" spans="1:7" s="53" customFormat="1">
      <c r="A161" s="52"/>
      <c r="B161" s="19"/>
      <c r="C161" s="20"/>
      <c r="D161" s="20"/>
      <c r="E161" s="20"/>
      <c r="F161" s="20"/>
      <c r="G161" s="20"/>
    </row>
    <row r="162" spans="1:7" s="53" customFormat="1">
      <c r="A162" s="52"/>
      <c r="B162" s="19"/>
      <c r="C162" s="20"/>
      <c r="D162" s="20"/>
      <c r="E162" s="20"/>
      <c r="F162" s="20"/>
      <c r="G162" s="20"/>
    </row>
    <row r="163" spans="1:7" s="53" customFormat="1">
      <c r="A163" s="52"/>
      <c r="B163" s="19"/>
      <c r="C163" s="20"/>
      <c r="D163" s="20"/>
      <c r="E163" s="20"/>
      <c r="F163" s="20"/>
      <c r="G163" s="20"/>
    </row>
    <row r="164" spans="1:7" s="53" customFormat="1">
      <c r="A164" s="52"/>
      <c r="B164" s="19"/>
      <c r="C164" s="20"/>
      <c r="D164" s="20"/>
      <c r="E164" s="20"/>
      <c r="F164" s="20"/>
      <c r="G164" s="20"/>
    </row>
    <row r="165" spans="1:7" s="53" customFormat="1">
      <c r="A165" s="52"/>
      <c r="B165" s="19"/>
      <c r="C165" s="20"/>
      <c r="D165" s="20"/>
      <c r="E165" s="20"/>
      <c r="F165" s="20"/>
      <c r="G165" s="20"/>
    </row>
    <row r="166" spans="1:7" s="53" customFormat="1">
      <c r="A166" s="52"/>
      <c r="B166" s="19"/>
      <c r="C166" s="20"/>
      <c r="D166" s="20"/>
      <c r="E166" s="20"/>
      <c r="F166" s="20"/>
      <c r="G166" s="20"/>
    </row>
    <row r="167" spans="1:7" s="53" customFormat="1">
      <c r="A167" s="52"/>
      <c r="B167" s="19"/>
      <c r="C167" s="20"/>
      <c r="D167" s="20"/>
      <c r="E167" s="20"/>
      <c r="F167" s="20"/>
      <c r="G167" s="20"/>
    </row>
    <row r="168" spans="1:7" s="53" customFormat="1">
      <c r="A168" s="52"/>
      <c r="B168" s="19"/>
      <c r="C168" s="20"/>
      <c r="D168" s="20"/>
      <c r="E168" s="20"/>
      <c r="F168" s="20"/>
      <c r="G168" s="20"/>
    </row>
    <row r="169" spans="1:7" s="53" customFormat="1">
      <c r="A169" s="52"/>
      <c r="B169" s="19"/>
      <c r="C169" s="20"/>
      <c r="D169" s="20"/>
      <c r="E169" s="20"/>
      <c r="F169" s="20"/>
      <c r="G169" s="20"/>
    </row>
    <row r="170" spans="1:7" s="53" customFormat="1">
      <c r="A170" s="52"/>
      <c r="B170" s="19"/>
      <c r="C170" s="20"/>
      <c r="D170" s="20"/>
      <c r="E170" s="20"/>
      <c r="F170" s="20"/>
      <c r="G170" s="20"/>
    </row>
    <row r="171" spans="1:7" s="53" customFormat="1">
      <c r="A171" s="52"/>
      <c r="B171" s="19"/>
      <c r="C171" s="20"/>
      <c r="D171" s="20"/>
      <c r="E171" s="20"/>
      <c r="F171" s="20"/>
      <c r="G171" s="20"/>
    </row>
    <row r="172" spans="1:7" s="53" customFormat="1">
      <c r="A172" s="52"/>
      <c r="B172" s="19"/>
      <c r="C172" s="20"/>
      <c r="D172" s="20"/>
      <c r="E172" s="20"/>
      <c r="F172" s="20"/>
      <c r="G172" s="20"/>
    </row>
    <row r="173" spans="1:7" s="53" customFormat="1">
      <c r="A173" s="52"/>
      <c r="B173" s="19"/>
      <c r="C173" s="20"/>
      <c r="D173" s="20"/>
      <c r="E173" s="20"/>
      <c r="F173" s="20"/>
      <c r="G173" s="20"/>
    </row>
    <row r="174" spans="1:7" s="53" customFormat="1">
      <c r="A174" s="52"/>
      <c r="B174" s="19"/>
      <c r="C174" s="20"/>
      <c r="D174" s="20"/>
      <c r="E174" s="20"/>
      <c r="F174" s="20"/>
      <c r="G174" s="20"/>
    </row>
    <row r="175" spans="1:7" s="53" customFormat="1">
      <c r="A175" s="52"/>
      <c r="B175" s="19"/>
      <c r="C175" s="20"/>
      <c r="D175" s="20"/>
      <c r="E175" s="20"/>
      <c r="F175" s="20"/>
      <c r="G175" s="20"/>
    </row>
    <row r="176" spans="1:7" s="53" customFormat="1">
      <c r="A176" s="52"/>
      <c r="B176" s="19"/>
      <c r="C176" s="20"/>
      <c r="D176" s="20"/>
      <c r="E176" s="20"/>
      <c r="F176" s="20"/>
      <c r="G176" s="20"/>
    </row>
    <row r="177" spans="1:7" s="53" customFormat="1">
      <c r="A177" s="52"/>
      <c r="B177" s="19"/>
      <c r="C177" s="20"/>
      <c r="D177" s="20"/>
      <c r="E177" s="20"/>
      <c r="F177" s="20"/>
      <c r="G177" s="20"/>
    </row>
    <row r="178" spans="1:7" s="53" customFormat="1">
      <c r="A178" s="52"/>
      <c r="B178" s="19"/>
      <c r="C178" s="20"/>
      <c r="D178" s="20"/>
      <c r="E178" s="20"/>
      <c r="F178" s="20"/>
      <c r="G178" s="20"/>
    </row>
    <row r="179" spans="1:7" s="53" customFormat="1">
      <c r="A179" s="52"/>
      <c r="B179" s="19"/>
      <c r="C179" s="20"/>
      <c r="D179" s="20"/>
      <c r="E179" s="20"/>
      <c r="F179" s="20"/>
      <c r="G179" s="20"/>
    </row>
    <row r="180" spans="1:7" s="53" customFormat="1">
      <c r="A180" s="52"/>
      <c r="B180" s="19"/>
      <c r="C180" s="20"/>
      <c r="D180" s="20"/>
      <c r="E180" s="20"/>
      <c r="F180" s="20"/>
      <c r="G180" s="20"/>
    </row>
    <row r="181" spans="1:7" s="53" customFormat="1">
      <c r="A181" s="52"/>
      <c r="B181" s="19"/>
      <c r="C181" s="20"/>
      <c r="D181" s="20"/>
      <c r="E181" s="20"/>
      <c r="F181" s="20"/>
      <c r="G181" s="20"/>
    </row>
    <row r="182" spans="1:7" s="53" customFormat="1">
      <c r="A182" s="52"/>
      <c r="B182" s="19"/>
      <c r="C182" s="20"/>
      <c r="D182" s="20"/>
      <c r="E182" s="20"/>
      <c r="F182" s="20"/>
      <c r="G182" s="20"/>
    </row>
    <row r="183" spans="1:7" s="53" customFormat="1">
      <c r="A183" s="52"/>
      <c r="B183" s="19"/>
      <c r="C183" s="20"/>
      <c r="D183" s="20"/>
      <c r="E183" s="20"/>
      <c r="F183" s="20"/>
      <c r="G183" s="20"/>
    </row>
    <row r="184" spans="1:7" s="53" customFormat="1">
      <c r="A184" s="52"/>
      <c r="B184" s="19"/>
      <c r="C184" s="20"/>
      <c r="D184" s="20"/>
      <c r="E184" s="20"/>
      <c r="F184" s="20"/>
      <c r="G184" s="20"/>
    </row>
    <row r="185" spans="1:7" s="53" customFormat="1">
      <c r="A185" s="52"/>
      <c r="B185" s="19"/>
      <c r="C185" s="20"/>
      <c r="D185" s="20"/>
      <c r="E185" s="20"/>
      <c r="F185" s="20"/>
      <c r="G185" s="20"/>
    </row>
    <row r="186" spans="1:7" s="53" customFormat="1">
      <c r="A186" s="52"/>
      <c r="B186" s="19"/>
      <c r="C186" s="20"/>
      <c r="D186" s="20"/>
      <c r="E186" s="20"/>
      <c r="F186" s="20"/>
      <c r="G186" s="20"/>
    </row>
    <row r="187" spans="1:7" s="53" customFormat="1">
      <c r="A187" s="52"/>
      <c r="B187" s="19"/>
      <c r="C187" s="20"/>
      <c r="D187" s="20"/>
      <c r="E187" s="20"/>
      <c r="F187" s="20"/>
      <c r="G187" s="20"/>
    </row>
    <row r="188" spans="1:7" s="53" customFormat="1">
      <c r="A188" s="52"/>
      <c r="B188" s="19"/>
      <c r="C188" s="20"/>
      <c r="D188" s="20"/>
      <c r="E188" s="20"/>
      <c r="F188" s="20"/>
      <c r="G188" s="20"/>
    </row>
    <row r="189" spans="1:7" s="53" customFormat="1">
      <c r="A189" s="52"/>
      <c r="B189" s="19"/>
      <c r="C189" s="20"/>
      <c r="D189" s="20"/>
      <c r="E189" s="20"/>
      <c r="F189" s="20"/>
      <c r="G189" s="20"/>
    </row>
    <row r="190" spans="1:7" s="53" customFormat="1">
      <c r="A190" s="52"/>
      <c r="B190" s="19"/>
      <c r="C190" s="20"/>
      <c r="D190" s="20"/>
      <c r="E190" s="20"/>
      <c r="F190" s="20"/>
      <c r="G190" s="20"/>
    </row>
    <row r="191" spans="1:7" s="53" customFormat="1">
      <c r="A191" s="52"/>
      <c r="B191" s="19"/>
      <c r="C191" s="20"/>
      <c r="D191" s="20"/>
      <c r="E191" s="20"/>
      <c r="F191" s="20"/>
      <c r="G191" s="20"/>
    </row>
    <row r="192" spans="1:7" s="53" customFormat="1">
      <c r="A192" s="52"/>
      <c r="B192" s="19"/>
      <c r="C192" s="20"/>
      <c r="D192" s="20"/>
      <c r="E192" s="20"/>
      <c r="F192" s="20"/>
      <c r="G192" s="20"/>
    </row>
    <row r="193" spans="1:7" s="53" customFormat="1">
      <c r="A193" s="52"/>
      <c r="B193" s="19"/>
      <c r="C193" s="20"/>
      <c r="D193" s="20"/>
      <c r="E193" s="20"/>
      <c r="F193" s="20"/>
      <c r="G193" s="20"/>
    </row>
    <row r="194" spans="1:7" s="53" customFormat="1">
      <c r="A194" s="52"/>
      <c r="B194" s="19"/>
      <c r="C194" s="20"/>
      <c r="D194" s="20"/>
      <c r="E194" s="20"/>
      <c r="F194" s="20"/>
      <c r="G194" s="20"/>
    </row>
    <row r="195" spans="1:7" s="53" customFormat="1">
      <c r="A195" s="52"/>
      <c r="B195" s="19"/>
      <c r="C195" s="20"/>
      <c r="D195" s="20"/>
      <c r="E195" s="20"/>
      <c r="F195" s="20"/>
      <c r="G195" s="20"/>
    </row>
    <row r="196" spans="1:7" s="53" customFormat="1">
      <c r="A196" s="52"/>
      <c r="B196" s="19"/>
      <c r="C196" s="20"/>
      <c r="D196" s="20"/>
      <c r="E196" s="20"/>
      <c r="F196" s="20"/>
      <c r="G196" s="20"/>
    </row>
    <row r="197" spans="1:7" s="53" customFormat="1">
      <c r="A197" s="52"/>
      <c r="B197" s="19"/>
      <c r="C197" s="20"/>
      <c r="D197" s="20"/>
      <c r="E197" s="20"/>
      <c r="F197" s="20"/>
      <c r="G197" s="20"/>
    </row>
    <row r="198" spans="1:7" s="53" customFormat="1">
      <c r="A198" s="52"/>
      <c r="B198" s="19"/>
      <c r="C198" s="20"/>
      <c r="D198" s="20"/>
      <c r="E198" s="20"/>
      <c r="F198" s="20"/>
      <c r="G198" s="20"/>
    </row>
    <row r="199" spans="1:7" s="53" customFormat="1">
      <c r="A199" s="52"/>
      <c r="B199" s="19"/>
      <c r="C199" s="20"/>
      <c r="D199" s="20"/>
      <c r="E199" s="20"/>
      <c r="F199" s="20"/>
      <c r="G199" s="20"/>
    </row>
    <row r="200" spans="1:7" s="53" customFormat="1">
      <c r="A200" s="52"/>
      <c r="B200" s="19"/>
      <c r="C200" s="20"/>
      <c r="D200" s="20"/>
      <c r="E200" s="20"/>
      <c r="F200" s="20"/>
      <c r="G200" s="20"/>
    </row>
    <row r="201" spans="1:7" s="53" customFormat="1">
      <c r="A201" s="52"/>
      <c r="B201" s="19"/>
      <c r="C201" s="20"/>
      <c r="D201" s="20"/>
      <c r="E201" s="20"/>
      <c r="F201" s="20"/>
      <c r="G201" s="20"/>
    </row>
    <row r="202" spans="1:7" s="53" customFormat="1">
      <c r="A202" s="52"/>
      <c r="B202" s="19"/>
      <c r="C202" s="20"/>
      <c r="D202" s="20"/>
      <c r="E202" s="20"/>
      <c r="F202" s="20"/>
      <c r="G202" s="20"/>
    </row>
    <row r="203" spans="1:7" s="53" customFormat="1">
      <c r="A203" s="52"/>
      <c r="B203" s="19"/>
      <c r="C203" s="20"/>
      <c r="D203" s="20"/>
      <c r="E203" s="20"/>
      <c r="F203" s="20"/>
      <c r="G203" s="20"/>
    </row>
    <row r="204" spans="1:7" s="53" customFormat="1">
      <c r="A204" s="52"/>
      <c r="B204" s="19"/>
      <c r="C204" s="20"/>
      <c r="D204" s="20"/>
      <c r="E204" s="20"/>
      <c r="F204" s="20"/>
      <c r="G204" s="20"/>
    </row>
    <row r="205" spans="1:7" s="53" customFormat="1">
      <c r="A205" s="52"/>
      <c r="B205" s="19"/>
      <c r="C205" s="20"/>
      <c r="D205" s="20"/>
      <c r="E205" s="20"/>
      <c r="F205" s="20"/>
      <c r="G205" s="20"/>
    </row>
    <row r="206" spans="1:7" s="53" customFormat="1">
      <c r="A206" s="52"/>
      <c r="B206" s="19"/>
      <c r="C206" s="20"/>
      <c r="D206" s="20"/>
      <c r="E206" s="20"/>
      <c r="F206" s="20"/>
      <c r="G206" s="20"/>
    </row>
    <row r="207" spans="1:7" s="53" customFormat="1">
      <c r="A207" s="52"/>
      <c r="B207" s="19"/>
      <c r="C207" s="20"/>
      <c r="D207" s="20"/>
      <c r="E207" s="20"/>
      <c r="F207" s="20"/>
      <c r="G207" s="20"/>
    </row>
    <row r="208" spans="1:7" s="53" customFormat="1">
      <c r="A208" s="52"/>
      <c r="B208" s="19"/>
      <c r="C208" s="20"/>
      <c r="D208" s="20"/>
      <c r="E208" s="20"/>
      <c r="F208" s="20"/>
      <c r="G208" s="20"/>
    </row>
    <row r="209" spans="1:7" s="53" customFormat="1">
      <c r="A209" s="52"/>
      <c r="B209" s="19"/>
      <c r="C209" s="20"/>
      <c r="D209" s="20"/>
      <c r="E209" s="20"/>
      <c r="F209" s="20"/>
      <c r="G209" s="20"/>
    </row>
    <row r="210" spans="1:7" s="53" customFormat="1">
      <c r="A210" s="52"/>
      <c r="B210" s="19"/>
      <c r="C210" s="20"/>
      <c r="D210" s="20"/>
      <c r="E210" s="20"/>
      <c r="F210" s="20"/>
      <c r="G210" s="20"/>
    </row>
    <row r="211" spans="1:7" s="53" customFormat="1">
      <c r="A211" s="52"/>
      <c r="B211" s="19"/>
      <c r="C211" s="20"/>
      <c r="D211" s="20"/>
      <c r="E211" s="20"/>
      <c r="F211" s="20"/>
      <c r="G211" s="20"/>
    </row>
    <row r="212" spans="1:7" s="53" customFormat="1">
      <c r="A212" s="52"/>
      <c r="B212" s="19"/>
      <c r="C212" s="20"/>
      <c r="D212" s="20"/>
      <c r="E212" s="20"/>
      <c r="F212" s="20"/>
      <c r="G212" s="20"/>
    </row>
    <row r="213" spans="1:7" s="53" customFormat="1">
      <c r="A213" s="52"/>
      <c r="B213" s="19"/>
      <c r="C213" s="20"/>
      <c r="D213" s="20"/>
      <c r="E213" s="20"/>
      <c r="F213" s="20"/>
      <c r="G213" s="20"/>
    </row>
    <row r="214" spans="1:7" s="53" customFormat="1">
      <c r="A214" s="52"/>
      <c r="B214" s="19"/>
      <c r="C214" s="20"/>
      <c r="D214" s="20"/>
      <c r="E214" s="20"/>
      <c r="F214" s="20"/>
      <c r="G214" s="20"/>
    </row>
    <row r="215" spans="1:7" s="53" customFormat="1">
      <c r="A215" s="52"/>
      <c r="B215" s="19"/>
      <c r="C215" s="20"/>
      <c r="D215" s="20"/>
      <c r="E215" s="20"/>
      <c r="F215" s="20"/>
      <c r="G215" s="20"/>
    </row>
    <row r="216" spans="1:7" s="53" customFormat="1">
      <c r="A216" s="52"/>
      <c r="B216" s="19"/>
      <c r="C216" s="20"/>
      <c r="D216" s="20"/>
      <c r="E216" s="20"/>
      <c r="F216" s="20"/>
      <c r="G216" s="20"/>
    </row>
    <row r="217" spans="1:7" s="53" customFormat="1">
      <c r="A217" s="52"/>
      <c r="B217" s="19"/>
      <c r="C217" s="20"/>
      <c r="D217" s="20"/>
      <c r="E217" s="20"/>
      <c r="F217" s="20"/>
      <c r="G217" s="20"/>
    </row>
    <row r="218" spans="1:7" s="53" customFormat="1">
      <c r="A218" s="52"/>
      <c r="B218" s="19"/>
      <c r="C218" s="20"/>
      <c r="D218" s="20"/>
      <c r="E218" s="20"/>
      <c r="F218" s="20"/>
      <c r="G218" s="20"/>
    </row>
    <row r="219" spans="1:7" s="53" customFormat="1">
      <c r="A219" s="52"/>
      <c r="B219" s="19"/>
      <c r="C219" s="20"/>
      <c r="D219" s="20"/>
      <c r="E219" s="20"/>
      <c r="F219" s="20"/>
      <c r="G219" s="20"/>
    </row>
    <row r="220" spans="1:7" s="53" customFormat="1">
      <c r="A220" s="52"/>
      <c r="B220" s="19"/>
      <c r="C220" s="20"/>
      <c r="D220" s="20"/>
      <c r="E220" s="20"/>
      <c r="F220" s="20"/>
      <c r="G220" s="20"/>
    </row>
    <row r="221" spans="1:7" s="53" customFormat="1">
      <c r="A221" s="52"/>
      <c r="B221" s="19"/>
      <c r="C221" s="20"/>
      <c r="D221" s="20"/>
      <c r="E221" s="20"/>
      <c r="F221" s="20"/>
      <c r="G221" s="20"/>
    </row>
    <row r="222" spans="1:7" s="53" customFormat="1">
      <c r="A222" s="52"/>
      <c r="B222" s="19"/>
      <c r="C222" s="20"/>
      <c r="D222" s="20"/>
      <c r="E222" s="20"/>
      <c r="F222" s="20"/>
      <c r="G222" s="20"/>
    </row>
    <row r="223" spans="1:7" s="53" customFormat="1">
      <c r="A223" s="52"/>
      <c r="B223" s="19"/>
      <c r="C223" s="20"/>
      <c r="D223" s="20"/>
      <c r="E223" s="20"/>
      <c r="F223" s="20"/>
      <c r="G223" s="20"/>
    </row>
    <row r="224" spans="1:7" s="53" customFormat="1">
      <c r="A224" s="52"/>
      <c r="B224" s="19"/>
      <c r="C224" s="20"/>
      <c r="D224" s="20"/>
      <c r="E224" s="20"/>
      <c r="F224" s="20"/>
      <c r="G224" s="20"/>
    </row>
    <row r="225" spans="1:7" s="53" customFormat="1">
      <c r="A225" s="52"/>
      <c r="B225" s="19"/>
      <c r="C225" s="20"/>
      <c r="D225" s="20"/>
      <c r="E225" s="20"/>
      <c r="F225" s="20"/>
      <c r="G225" s="20"/>
    </row>
    <row r="226" spans="1:7" s="53" customFormat="1">
      <c r="A226" s="52"/>
      <c r="B226" s="19"/>
      <c r="C226" s="20"/>
      <c r="D226" s="20"/>
      <c r="E226" s="20"/>
      <c r="F226" s="20"/>
      <c r="G226" s="20"/>
    </row>
    <row r="227" spans="1:7" s="53" customFormat="1">
      <c r="A227" s="52"/>
      <c r="B227" s="19"/>
      <c r="C227" s="20"/>
      <c r="D227" s="20"/>
      <c r="E227" s="20"/>
      <c r="F227" s="20"/>
      <c r="G227" s="20"/>
    </row>
    <row r="228" spans="1:7" s="53" customFormat="1">
      <c r="A228" s="52"/>
      <c r="B228" s="19"/>
      <c r="C228" s="20"/>
      <c r="D228" s="20"/>
      <c r="E228" s="20"/>
      <c r="F228" s="20"/>
      <c r="G228" s="20"/>
    </row>
    <row r="229" spans="1:7" s="53" customFormat="1">
      <c r="A229" s="52"/>
      <c r="B229" s="19"/>
      <c r="C229" s="20"/>
      <c r="D229" s="20"/>
      <c r="E229" s="20"/>
      <c r="F229" s="20"/>
      <c r="G229" s="20"/>
    </row>
    <row r="230" spans="1:7" s="53" customFormat="1">
      <c r="A230" s="52"/>
      <c r="B230" s="19"/>
      <c r="C230" s="20"/>
      <c r="D230" s="20"/>
      <c r="E230" s="20"/>
      <c r="F230" s="20"/>
      <c r="G230" s="20"/>
    </row>
    <row r="231" spans="1:7" s="53" customFormat="1">
      <c r="A231" s="52"/>
      <c r="B231" s="19"/>
      <c r="C231" s="20"/>
      <c r="D231" s="20"/>
      <c r="E231" s="20"/>
      <c r="F231" s="20"/>
      <c r="G231" s="20"/>
    </row>
    <row r="232" spans="1:7" s="53" customFormat="1">
      <c r="A232" s="52"/>
      <c r="B232" s="19"/>
      <c r="C232" s="20"/>
      <c r="D232" s="20"/>
      <c r="E232" s="20"/>
      <c r="F232" s="20"/>
      <c r="G232" s="20"/>
    </row>
    <row r="233" spans="1:7" s="53" customFormat="1">
      <c r="A233" s="52"/>
      <c r="B233" s="19"/>
      <c r="C233" s="20"/>
      <c r="D233" s="20"/>
      <c r="E233" s="20"/>
      <c r="F233" s="20"/>
      <c r="G233" s="20"/>
    </row>
    <row r="234" spans="1:7" s="53" customFormat="1">
      <c r="A234" s="52"/>
      <c r="B234" s="19"/>
      <c r="C234" s="20"/>
      <c r="D234" s="20"/>
      <c r="E234" s="20"/>
      <c r="F234" s="20"/>
      <c r="G234" s="20"/>
    </row>
    <row r="235" spans="1:7" s="53" customFormat="1">
      <c r="A235" s="52"/>
      <c r="B235" s="19"/>
      <c r="C235" s="20"/>
      <c r="D235" s="20"/>
      <c r="E235" s="20"/>
      <c r="F235" s="20"/>
      <c r="G235" s="20"/>
    </row>
    <row r="236" spans="1:7" s="53" customFormat="1">
      <c r="A236" s="52"/>
      <c r="B236" s="19"/>
      <c r="C236" s="20"/>
      <c r="D236" s="20"/>
      <c r="E236" s="20"/>
      <c r="F236" s="20"/>
      <c r="G236" s="20"/>
    </row>
    <row r="237" spans="1:7" s="53" customFormat="1">
      <c r="A237" s="52"/>
      <c r="B237" s="19"/>
      <c r="C237" s="20"/>
      <c r="D237" s="20"/>
      <c r="E237" s="20"/>
      <c r="F237" s="20"/>
      <c r="G237" s="20"/>
    </row>
    <row r="238" spans="1:7" s="53" customFormat="1">
      <c r="A238" s="52"/>
      <c r="B238" s="19"/>
      <c r="C238" s="20"/>
      <c r="D238" s="20"/>
      <c r="E238" s="20"/>
      <c r="F238" s="20"/>
      <c r="G238" s="20"/>
    </row>
    <row r="239" spans="1:7" s="53" customFormat="1">
      <c r="A239" s="52"/>
      <c r="B239" s="19"/>
      <c r="C239" s="20"/>
      <c r="D239" s="20"/>
      <c r="E239" s="20"/>
      <c r="F239" s="20"/>
      <c r="G239" s="20"/>
    </row>
    <row r="240" spans="1:7" s="53" customFormat="1">
      <c r="A240" s="52"/>
      <c r="B240" s="19"/>
      <c r="C240" s="20"/>
      <c r="D240" s="20"/>
      <c r="E240" s="20"/>
      <c r="F240" s="20"/>
      <c r="G240" s="20"/>
    </row>
    <row r="241" spans="1:7" s="53" customFormat="1">
      <c r="A241" s="52"/>
      <c r="B241" s="19"/>
      <c r="C241" s="20"/>
      <c r="D241" s="20"/>
      <c r="E241" s="20"/>
      <c r="F241" s="20"/>
      <c r="G241" s="20"/>
    </row>
    <row r="242" spans="1:7" s="53" customFormat="1">
      <c r="A242" s="52"/>
      <c r="B242" s="19"/>
      <c r="C242" s="20"/>
      <c r="D242" s="20"/>
      <c r="E242" s="20"/>
      <c r="F242" s="20"/>
      <c r="G242" s="20"/>
    </row>
    <row r="243" spans="1:7" s="53" customFormat="1">
      <c r="A243" s="52"/>
      <c r="B243" s="19"/>
      <c r="C243" s="20"/>
      <c r="D243" s="20"/>
      <c r="E243" s="20"/>
      <c r="F243" s="20"/>
      <c r="G243" s="20"/>
    </row>
    <row r="244" spans="1:7" s="53" customFormat="1">
      <c r="A244" s="52"/>
      <c r="B244" s="19"/>
      <c r="C244" s="20"/>
      <c r="D244" s="20"/>
      <c r="E244" s="20"/>
      <c r="F244" s="20"/>
      <c r="G244" s="20"/>
    </row>
    <row r="245" spans="1:7" s="53" customFormat="1">
      <c r="A245" s="52"/>
      <c r="B245" s="19"/>
      <c r="C245" s="20"/>
      <c r="D245" s="20"/>
      <c r="E245" s="20"/>
      <c r="F245" s="20"/>
      <c r="G245" s="20"/>
    </row>
    <row r="246" spans="1:7" s="53" customFormat="1">
      <c r="A246" s="52"/>
      <c r="B246" s="19"/>
      <c r="C246" s="20"/>
      <c r="D246" s="20"/>
      <c r="E246" s="20"/>
      <c r="F246" s="20"/>
      <c r="G246" s="20"/>
    </row>
    <row r="247" spans="1:7" s="53" customFormat="1">
      <c r="A247" s="52"/>
      <c r="B247" s="19"/>
      <c r="C247" s="20"/>
      <c r="D247" s="20"/>
      <c r="E247" s="20"/>
      <c r="F247" s="20"/>
      <c r="G247" s="20"/>
    </row>
    <row r="248" spans="1:7" s="53" customFormat="1">
      <c r="A248" s="52"/>
      <c r="B248" s="19"/>
      <c r="C248" s="20"/>
      <c r="D248" s="20"/>
      <c r="E248" s="20"/>
      <c r="F248" s="20"/>
      <c r="G248" s="20"/>
    </row>
    <row r="249" spans="1:7" s="53" customFormat="1">
      <c r="A249" s="52"/>
      <c r="B249" s="19"/>
      <c r="C249" s="20"/>
      <c r="D249" s="20"/>
      <c r="E249" s="20"/>
      <c r="F249" s="20"/>
      <c r="G249" s="20"/>
    </row>
    <row r="250" spans="1:7" s="53" customFormat="1">
      <c r="A250" s="52"/>
      <c r="B250" s="19"/>
      <c r="C250" s="20"/>
      <c r="D250" s="20"/>
      <c r="E250" s="20"/>
      <c r="F250" s="20"/>
      <c r="G250" s="20"/>
    </row>
    <row r="251" spans="1:7" s="53" customFormat="1">
      <c r="A251" s="52"/>
      <c r="B251" s="19"/>
      <c r="C251" s="20"/>
      <c r="D251" s="20"/>
      <c r="E251" s="20"/>
      <c r="F251" s="20"/>
      <c r="G251" s="20"/>
    </row>
    <row r="252" spans="1:7" s="53" customFormat="1">
      <c r="A252" s="52"/>
      <c r="B252" s="19"/>
      <c r="C252" s="20"/>
      <c r="D252" s="20"/>
      <c r="E252" s="20"/>
      <c r="F252" s="20"/>
      <c r="G252" s="20"/>
    </row>
    <row r="253" spans="1:7" s="53" customFormat="1">
      <c r="A253" s="52"/>
      <c r="B253" s="19"/>
      <c r="C253" s="20"/>
      <c r="D253" s="20"/>
      <c r="E253" s="20"/>
      <c r="F253" s="20"/>
      <c r="G253" s="20"/>
    </row>
    <row r="254" spans="1:7" s="53" customFormat="1">
      <c r="A254" s="52"/>
      <c r="B254" s="19"/>
      <c r="C254" s="20"/>
      <c r="D254" s="20"/>
      <c r="E254" s="20"/>
      <c r="F254" s="20"/>
      <c r="G254" s="20"/>
    </row>
    <row r="255" spans="1:7" s="53" customFormat="1">
      <c r="A255" s="52"/>
      <c r="B255" s="19"/>
      <c r="C255" s="20"/>
      <c r="D255" s="20"/>
      <c r="E255" s="20"/>
      <c r="F255" s="20"/>
      <c r="G255" s="20"/>
    </row>
    <row r="256" spans="1:7" s="53" customFormat="1">
      <c r="A256" s="52"/>
      <c r="B256" s="19"/>
      <c r="C256" s="20"/>
      <c r="D256" s="20"/>
      <c r="E256" s="20"/>
      <c r="F256" s="20"/>
      <c r="G256" s="20"/>
    </row>
    <row r="257" spans="1:7" s="53" customFormat="1">
      <c r="A257" s="52"/>
      <c r="B257" s="19"/>
      <c r="C257" s="20"/>
      <c r="D257" s="20"/>
      <c r="E257" s="20"/>
      <c r="F257" s="20"/>
      <c r="G257" s="20"/>
    </row>
    <row r="258" spans="1:7" s="53" customFormat="1">
      <c r="A258" s="52"/>
      <c r="B258" s="19"/>
      <c r="C258" s="20"/>
      <c r="D258" s="20"/>
      <c r="E258" s="20"/>
      <c r="F258" s="20"/>
      <c r="G258" s="20"/>
    </row>
    <row r="259" spans="1:7" s="53" customFormat="1">
      <c r="A259" s="52"/>
      <c r="B259" s="19"/>
      <c r="C259" s="20"/>
      <c r="D259" s="20"/>
      <c r="E259" s="20"/>
      <c r="F259" s="20"/>
      <c r="G259" s="20"/>
    </row>
    <row r="260" spans="1:7" s="53" customFormat="1">
      <c r="A260" s="52"/>
      <c r="B260" s="19"/>
      <c r="C260" s="20"/>
      <c r="D260" s="20"/>
      <c r="E260" s="20"/>
      <c r="F260" s="20"/>
      <c r="G260" s="20"/>
    </row>
    <row r="261" spans="1:7" s="53" customFormat="1">
      <c r="A261" s="52"/>
      <c r="B261" s="19"/>
      <c r="C261" s="20"/>
      <c r="D261" s="20"/>
      <c r="E261" s="20"/>
      <c r="F261" s="20"/>
      <c r="G261" s="20"/>
    </row>
    <row r="262" spans="1:7" s="53" customFormat="1">
      <c r="A262" s="52"/>
      <c r="B262" s="19"/>
      <c r="C262" s="20"/>
      <c r="D262" s="20"/>
      <c r="E262" s="20"/>
      <c r="F262" s="20"/>
      <c r="G262" s="20"/>
    </row>
    <row r="263" spans="1:7" s="53" customFormat="1">
      <c r="A263" s="52"/>
      <c r="B263" s="19"/>
      <c r="C263" s="20"/>
      <c r="D263" s="20"/>
      <c r="E263" s="20"/>
      <c r="F263" s="20"/>
      <c r="G263" s="20"/>
    </row>
    <row r="264" spans="1:7" s="53" customFormat="1">
      <c r="A264" s="52"/>
      <c r="B264" s="19"/>
      <c r="C264" s="20"/>
      <c r="D264" s="20"/>
      <c r="E264" s="20"/>
      <c r="F264" s="20"/>
      <c r="G264" s="20"/>
    </row>
    <row r="265" spans="1:7" s="53" customFormat="1">
      <c r="A265" s="52"/>
      <c r="B265" s="19"/>
      <c r="C265" s="20"/>
      <c r="D265" s="20"/>
      <c r="E265" s="20"/>
      <c r="F265" s="20"/>
      <c r="G265" s="20"/>
    </row>
    <row r="266" spans="1:7" s="53" customFormat="1">
      <c r="A266" s="52"/>
      <c r="B266" s="19"/>
      <c r="C266" s="20"/>
      <c r="D266" s="20"/>
      <c r="E266" s="20"/>
      <c r="F266" s="20"/>
      <c r="G266" s="20"/>
    </row>
    <row r="267" spans="1:7" s="53" customFormat="1">
      <c r="A267" s="52"/>
      <c r="B267" s="19"/>
      <c r="C267" s="20"/>
      <c r="D267" s="20"/>
      <c r="E267" s="20"/>
      <c r="F267" s="20"/>
      <c r="G267" s="20"/>
    </row>
    <row r="268" spans="1:7" s="53" customFormat="1">
      <c r="A268" s="52"/>
      <c r="B268" s="19"/>
      <c r="C268" s="20"/>
      <c r="D268" s="20"/>
      <c r="E268" s="20"/>
      <c r="F268" s="20"/>
      <c r="G268" s="20"/>
    </row>
    <row r="269" spans="1:7" s="53" customFormat="1">
      <c r="A269" s="52"/>
      <c r="B269" s="19"/>
      <c r="C269" s="20"/>
      <c r="D269" s="20"/>
      <c r="E269" s="20"/>
      <c r="F269" s="20"/>
      <c r="G269" s="20"/>
    </row>
    <row r="270" spans="1:7" s="53" customFormat="1">
      <c r="A270" s="52"/>
      <c r="B270" s="19"/>
      <c r="C270" s="20"/>
      <c r="D270" s="20"/>
      <c r="E270" s="20"/>
      <c r="F270" s="20"/>
      <c r="G270" s="20"/>
    </row>
    <row r="271" spans="1:7" s="53" customFormat="1">
      <c r="A271" s="52"/>
      <c r="B271" s="19"/>
      <c r="C271" s="20"/>
      <c r="D271" s="20"/>
      <c r="E271" s="20"/>
      <c r="F271" s="20"/>
      <c r="G271" s="20"/>
    </row>
    <row r="272" spans="1:7" s="53" customFormat="1">
      <c r="A272" s="52"/>
      <c r="B272" s="19"/>
      <c r="C272" s="20"/>
      <c r="D272" s="20"/>
      <c r="E272" s="20"/>
      <c r="F272" s="20"/>
      <c r="G272" s="20"/>
    </row>
    <row r="273" spans="1:7" s="53" customFormat="1">
      <c r="A273" s="52"/>
      <c r="B273" s="19"/>
      <c r="C273" s="20"/>
      <c r="D273" s="20"/>
      <c r="E273" s="20"/>
      <c r="F273" s="20"/>
      <c r="G273" s="20"/>
    </row>
    <row r="274" spans="1:7" s="53" customFormat="1">
      <c r="A274" s="52"/>
      <c r="B274" s="19"/>
      <c r="C274" s="20"/>
      <c r="D274" s="20"/>
      <c r="E274" s="20"/>
      <c r="F274" s="20"/>
      <c r="G274" s="20"/>
    </row>
    <row r="275" spans="1:7" s="53" customFormat="1">
      <c r="A275" s="52"/>
      <c r="B275" s="19"/>
      <c r="C275" s="20"/>
      <c r="D275" s="20"/>
      <c r="E275" s="20"/>
      <c r="F275" s="20"/>
      <c r="G275" s="20"/>
    </row>
    <row r="276" spans="1:7" s="53" customFormat="1">
      <c r="A276" s="52"/>
      <c r="B276" s="19"/>
      <c r="C276" s="20"/>
      <c r="D276" s="20"/>
      <c r="E276" s="20"/>
      <c r="F276" s="20"/>
      <c r="G276" s="20"/>
    </row>
    <row r="277" spans="1:7" s="53" customFormat="1">
      <c r="A277" s="52"/>
      <c r="B277" s="19"/>
      <c r="C277" s="20"/>
      <c r="D277" s="20"/>
      <c r="E277" s="20"/>
      <c r="F277" s="20"/>
      <c r="G277" s="20"/>
    </row>
    <row r="278" spans="1:7" s="53" customFormat="1">
      <c r="A278" s="52"/>
      <c r="B278" s="19"/>
      <c r="C278" s="20"/>
      <c r="D278" s="20"/>
      <c r="E278" s="20"/>
      <c r="F278" s="20"/>
      <c r="G278" s="20"/>
    </row>
    <row r="279" spans="1:7" s="53" customFormat="1">
      <c r="A279" s="52"/>
      <c r="B279" s="19"/>
      <c r="C279" s="20"/>
      <c r="D279" s="20"/>
      <c r="E279" s="20"/>
      <c r="F279" s="20"/>
      <c r="G279" s="20"/>
    </row>
    <row r="280" spans="1:7" s="53" customFormat="1">
      <c r="A280" s="52"/>
      <c r="B280" s="19"/>
      <c r="C280" s="20"/>
      <c r="D280" s="20"/>
      <c r="E280" s="20"/>
      <c r="F280" s="20"/>
      <c r="G280" s="20"/>
    </row>
    <row r="281" spans="1:7" s="53" customFormat="1">
      <c r="A281" s="52"/>
      <c r="B281" s="19"/>
      <c r="C281" s="20"/>
      <c r="D281" s="20"/>
      <c r="E281" s="20"/>
      <c r="F281" s="20"/>
      <c r="G281" s="20"/>
    </row>
    <row r="282" spans="1:7" s="53" customFormat="1">
      <c r="A282" s="52"/>
      <c r="B282" s="19"/>
      <c r="C282" s="20"/>
      <c r="D282" s="20"/>
      <c r="E282" s="20"/>
      <c r="F282" s="20"/>
      <c r="G282" s="20"/>
    </row>
    <row r="283" spans="1:7" s="53" customFormat="1">
      <c r="A283" s="52"/>
      <c r="B283" s="19"/>
      <c r="C283" s="20"/>
      <c r="D283" s="20"/>
      <c r="E283" s="20"/>
      <c r="F283" s="20"/>
      <c r="G283" s="20"/>
    </row>
    <row r="284" spans="1:7" s="53" customFormat="1">
      <c r="A284" s="52"/>
      <c r="B284" s="19"/>
      <c r="C284" s="20"/>
      <c r="D284" s="20"/>
      <c r="E284" s="20"/>
      <c r="F284" s="20"/>
      <c r="G284" s="20"/>
    </row>
    <row r="285" spans="1:7" s="53" customFormat="1">
      <c r="A285" s="52"/>
      <c r="B285" s="19"/>
      <c r="C285" s="20"/>
      <c r="D285" s="20"/>
      <c r="E285" s="20"/>
      <c r="F285" s="20"/>
      <c r="G285" s="20"/>
    </row>
    <row r="286" spans="1:7" s="53" customFormat="1">
      <c r="A286" s="52"/>
      <c r="B286" s="19"/>
      <c r="C286" s="20"/>
      <c r="D286" s="20"/>
      <c r="E286" s="20"/>
      <c r="F286" s="20"/>
      <c r="G286" s="20"/>
    </row>
    <row r="287" spans="1:7" s="53" customFormat="1">
      <c r="A287" s="52"/>
      <c r="B287" s="19"/>
      <c r="C287" s="20"/>
      <c r="D287" s="20"/>
      <c r="E287" s="20"/>
      <c r="F287" s="20"/>
      <c r="G287" s="20"/>
    </row>
    <row r="288" spans="1:7" s="53" customFormat="1">
      <c r="A288" s="52"/>
      <c r="B288" s="19"/>
      <c r="C288" s="20"/>
      <c r="D288" s="20"/>
      <c r="E288" s="20"/>
      <c r="F288" s="20"/>
      <c r="G288" s="20"/>
    </row>
    <row r="289" spans="1:7" s="53" customFormat="1">
      <c r="A289" s="52"/>
      <c r="B289" s="19"/>
      <c r="C289" s="20"/>
      <c r="D289" s="20"/>
      <c r="E289" s="20"/>
      <c r="F289" s="20"/>
      <c r="G289" s="20"/>
    </row>
    <row r="290" spans="1:7" s="53" customFormat="1">
      <c r="A290" s="52"/>
      <c r="B290" s="19"/>
      <c r="C290" s="20"/>
      <c r="D290" s="20"/>
      <c r="E290" s="20"/>
      <c r="F290" s="20"/>
      <c r="G290" s="20"/>
    </row>
    <row r="291" spans="1:7" s="53" customFormat="1">
      <c r="A291" s="52"/>
      <c r="B291" s="19"/>
      <c r="C291" s="20"/>
      <c r="D291" s="20"/>
      <c r="E291" s="20"/>
      <c r="F291" s="20"/>
      <c r="G291" s="20"/>
    </row>
    <row r="292" spans="1:7" s="53" customFormat="1">
      <c r="A292" s="52"/>
      <c r="B292" s="19"/>
      <c r="C292" s="20"/>
      <c r="D292" s="20"/>
      <c r="E292" s="20"/>
      <c r="F292" s="20"/>
      <c r="G292" s="20"/>
    </row>
    <row r="293" spans="1:7" s="53" customFormat="1">
      <c r="A293" s="52"/>
      <c r="B293" s="19"/>
      <c r="C293" s="20"/>
      <c r="D293" s="20"/>
      <c r="E293" s="20"/>
      <c r="F293" s="20"/>
      <c r="G293" s="20"/>
    </row>
    <row r="294" spans="1:7" s="53" customFormat="1">
      <c r="A294" s="52"/>
      <c r="B294" s="19"/>
      <c r="C294" s="20"/>
      <c r="D294" s="20"/>
      <c r="E294" s="20"/>
      <c r="F294" s="20"/>
      <c r="G294" s="20"/>
    </row>
    <row r="295" spans="1:7" s="53" customFormat="1">
      <c r="A295" s="52"/>
      <c r="B295" s="19"/>
      <c r="C295" s="20"/>
      <c r="D295" s="20"/>
      <c r="E295" s="20"/>
      <c r="F295" s="20"/>
      <c r="G295" s="20"/>
    </row>
    <row r="296" spans="1:7" s="53" customFormat="1">
      <c r="A296" s="52"/>
      <c r="B296" s="19"/>
      <c r="C296" s="20"/>
      <c r="D296" s="20"/>
      <c r="E296" s="20"/>
      <c r="F296" s="20"/>
      <c r="G296" s="20"/>
    </row>
    <row r="297" spans="1:7" s="53" customFormat="1">
      <c r="A297" s="52"/>
      <c r="B297" s="19"/>
      <c r="C297" s="20"/>
      <c r="D297" s="20"/>
      <c r="E297" s="20"/>
      <c r="F297" s="20"/>
      <c r="G297" s="20"/>
    </row>
    <row r="298" spans="1:7" s="53" customFormat="1">
      <c r="A298" s="52"/>
      <c r="B298" s="19"/>
      <c r="C298" s="20"/>
      <c r="D298" s="20"/>
      <c r="E298" s="20"/>
      <c r="F298" s="20"/>
      <c r="G298" s="20"/>
    </row>
    <row r="299" spans="1:7" s="53" customFormat="1">
      <c r="A299" s="52"/>
      <c r="B299" s="19"/>
      <c r="C299" s="20"/>
      <c r="D299" s="20"/>
      <c r="E299" s="20"/>
      <c r="F299" s="20"/>
      <c r="G299" s="20"/>
    </row>
    <row r="300" spans="1:7" s="53" customFormat="1">
      <c r="A300" s="52"/>
      <c r="B300" s="19"/>
      <c r="C300" s="20"/>
      <c r="D300" s="20"/>
      <c r="E300" s="20"/>
      <c r="F300" s="20"/>
      <c r="G300" s="20"/>
    </row>
    <row r="301" spans="1:7" s="53" customFormat="1">
      <c r="A301" s="52"/>
      <c r="B301" s="19"/>
      <c r="C301" s="20"/>
      <c r="D301" s="20"/>
      <c r="E301" s="20"/>
      <c r="F301" s="20"/>
      <c r="G301" s="20"/>
    </row>
    <row r="302" spans="1:7" s="53" customFormat="1">
      <c r="A302" s="52"/>
      <c r="B302" s="19"/>
      <c r="C302" s="20"/>
      <c r="D302" s="20"/>
      <c r="E302" s="20"/>
      <c r="F302" s="20"/>
      <c r="G302" s="20"/>
    </row>
    <row r="303" spans="1:7" s="53" customFormat="1">
      <c r="A303" s="52"/>
      <c r="B303" s="19"/>
      <c r="C303" s="20"/>
      <c r="D303" s="20"/>
      <c r="E303" s="20"/>
      <c r="F303" s="20"/>
      <c r="G303" s="20"/>
    </row>
    <row r="304" spans="1:7" s="53" customFormat="1">
      <c r="A304" s="52"/>
      <c r="B304" s="19"/>
      <c r="C304" s="20"/>
      <c r="D304" s="20"/>
      <c r="E304" s="20"/>
      <c r="F304" s="20"/>
      <c r="G304" s="20"/>
    </row>
    <row r="305" spans="1:7" s="53" customFormat="1">
      <c r="A305" s="52"/>
      <c r="B305" s="19"/>
      <c r="C305" s="20"/>
      <c r="D305" s="20"/>
      <c r="E305" s="20"/>
      <c r="F305" s="20"/>
      <c r="G305" s="20"/>
    </row>
    <row r="306" spans="1:7" s="53" customFormat="1">
      <c r="A306" s="52"/>
      <c r="B306" s="19"/>
      <c r="C306" s="20"/>
      <c r="D306" s="20"/>
      <c r="E306" s="20"/>
      <c r="F306" s="20"/>
      <c r="G306" s="20"/>
    </row>
    <row r="307" spans="1:7" s="53" customFormat="1">
      <c r="A307" s="52"/>
      <c r="B307" s="19"/>
      <c r="C307" s="20"/>
      <c r="D307" s="20"/>
      <c r="E307" s="20"/>
      <c r="F307" s="20"/>
      <c r="G307" s="20"/>
    </row>
    <row r="308" spans="1:7" s="53" customFormat="1">
      <c r="A308" s="52"/>
      <c r="B308" s="19"/>
      <c r="C308" s="20"/>
      <c r="D308" s="20"/>
      <c r="E308" s="20"/>
      <c r="F308" s="20"/>
      <c r="G308" s="20"/>
    </row>
    <row r="309" spans="1:7" s="53" customFormat="1">
      <c r="A309" s="52"/>
      <c r="B309" s="19"/>
      <c r="C309" s="20"/>
      <c r="D309" s="20"/>
      <c r="E309" s="20"/>
      <c r="F309" s="20"/>
      <c r="G309" s="20"/>
    </row>
    <row r="310" spans="1:7" s="53" customFormat="1">
      <c r="A310" s="52"/>
      <c r="B310" s="19"/>
      <c r="C310" s="20"/>
      <c r="D310" s="20"/>
      <c r="E310" s="20"/>
      <c r="F310" s="20"/>
      <c r="G310" s="20"/>
    </row>
    <row r="311" spans="1:7" s="53" customFormat="1">
      <c r="A311" s="52"/>
      <c r="B311" s="19"/>
      <c r="C311" s="20"/>
      <c r="D311" s="20"/>
      <c r="E311" s="20"/>
      <c r="F311" s="20"/>
      <c r="G311" s="20"/>
    </row>
    <row r="312" spans="1:7" s="53" customFormat="1">
      <c r="A312" s="52"/>
      <c r="B312" s="19"/>
      <c r="C312" s="20"/>
      <c r="D312" s="20"/>
      <c r="E312" s="20"/>
      <c r="F312" s="20"/>
      <c r="G312" s="20"/>
    </row>
    <row r="313" spans="1:7" s="53" customFormat="1">
      <c r="A313" s="52"/>
      <c r="B313" s="19"/>
      <c r="C313" s="20"/>
      <c r="D313" s="20"/>
      <c r="E313" s="20"/>
      <c r="F313" s="20"/>
      <c r="G313" s="20"/>
    </row>
    <row r="314" spans="1:7" s="53" customFormat="1">
      <c r="A314" s="52"/>
      <c r="B314" s="19"/>
      <c r="C314" s="20"/>
      <c r="D314" s="20"/>
      <c r="E314" s="20"/>
      <c r="F314" s="20"/>
      <c r="G314" s="20"/>
    </row>
    <row r="315" spans="1:7" s="53" customFormat="1">
      <c r="A315" s="52"/>
      <c r="B315" s="19"/>
      <c r="C315" s="20"/>
      <c r="D315" s="20"/>
      <c r="E315" s="20"/>
      <c r="F315" s="20"/>
      <c r="G315" s="20"/>
    </row>
    <row r="316" spans="1:7" s="53" customFormat="1">
      <c r="A316" s="52"/>
      <c r="B316" s="19"/>
      <c r="C316" s="20"/>
      <c r="D316" s="20"/>
      <c r="E316" s="20"/>
      <c r="F316" s="20"/>
      <c r="G316" s="20"/>
    </row>
    <row r="317" spans="1:7" s="53" customFormat="1">
      <c r="A317" s="52"/>
      <c r="B317" s="19"/>
      <c r="C317" s="20"/>
      <c r="D317" s="20"/>
      <c r="E317" s="20"/>
      <c r="F317" s="20"/>
      <c r="G317" s="20"/>
    </row>
    <row r="318" spans="1:7" s="53" customFormat="1">
      <c r="A318" s="52"/>
      <c r="B318" s="19"/>
      <c r="C318" s="20"/>
      <c r="D318" s="20"/>
      <c r="E318" s="20"/>
      <c r="F318" s="20"/>
      <c r="G318" s="20"/>
    </row>
    <row r="319" spans="1:7" s="53" customFormat="1">
      <c r="A319" s="52"/>
      <c r="B319" s="19"/>
      <c r="C319" s="20"/>
      <c r="D319" s="20"/>
      <c r="E319" s="20"/>
      <c r="F319" s="20"/>
      <c r="G319" s="20"/>
    </row>
    <row r="320" spans="1:7" s="53" customFormat="1">
      <c r="A320" s="52"/>
      <c r="B320" s="19"/>
      <c r="C320" s="20"/>
      <c r="D320" s="20"/>
      <c r="E320" s="20"/>
      <c r="F320" s="20"/>
      <c r="G320" s="20"/>
    </row>
    <row r="321" spans="1:7" s="53" customFormat="1">
      <c r="A321" s="52"/>
      <c r="B321" s="19"/>
      <c r="C321" s="20"/>
      <c r="D321" s="20"/>
      <c r="E321" s="20"/>
      <c r="F321" s="20"/>
      <c r="G321" s="20"/>
    </row>
    <row r="322" spans="1:7" s="53" customFormat="1">
      <c r="A322" s="52"/>
      <c r="B322" s="19"/>
      <c r="C322" s="20"/>
      <c r="D322" s="20"/>
      <c r="E322" s="20"/>
      <c r="F322" s="20"/>
      <c r="G322" s="20"/>
    </row>
    <row r="323" spans="1:7" s="53" customFormat="1">
      <c r="A323" s="52"/>
      <c r="B323" s="19"/>
      <c r="C323" s="20"/>
      <c r="D323" s="20"/>
      <c r="E323" s="20"/>
      <c r="F323" s="20"/>
      <c r="G323" s="20"/>
    </row>
    <row r="324" spans="1:7" s="53" customFormat="1">
      <c r="A324" s="52"/>
      <c r="B324" s="19"/>
      <c r="C324" s="20"/>
      <c r="D324" s="20"/>
      <c r="E324" s="20"/>
      <c r="F324" s="20"/>
      <c r="G324" s="20"/>
    </row>
    <row r="325" spans="1:7" s="53" customFormat="1">
      <c r="A325" s="52"/>
      <c r="B325" s="19"/>
      <c r="C325" s="20"/>
      <c r="D325" s="20"/>
      <c r="E325" s="20"/>
      <c r="F325" s="20"/>
      <c r="G325" s="20"/>
    </row>
    <row r="326" spans="1:7" s="53" customFormat="1">
      <c r="A326" s="52"/>
      <c r="B326" s="19"/>
      <c r="C326" s="20"/>
      <c r="D326" s="20"/>
      <c r="E326" s="20"/>
      <c r="F326" s="20"/>
      <c r="G326" s="20"/>
    </row>
    <row r="327" spans="1:7" s="53" customFormat="1">
      <c r="A327" s="52"/>
      <c r="B327" s="19"/>
      <c r="C327" s="20"/>
      <c r="D327" s="20"/>
      <c r="E327" s="20"/>
      <c r="F327" s="20"/>
      <c r="G327" s="20"/>
    </row>
    <row r="328" spans="1:7" s="53" customFormat="1">
      <c r="A328" s="52"/>
      <c r="B328" s="19"/>
      <c r="C328" s="20"/>
      <c r="D328" s="20"/>
      <c r="E328" s="20"/>
      <c r="F328" s="20"/>
      <c r="G328" s="20"/>
    </row>
    <row r="329" spans="1:7" s="53" customFormat="1">
      <c r="A329" s="52"/>
      <c r="B329" s="19"/>
      <c r="C329" s="20"/>
      <c r="D329" s="20"/>
      <c r="E329" s="20"/>
      <c r="F329" s="20"/>
      <c r="G329" s="20"/>
    </row>
    <row r="330" spans="1:7" s="53" customFormat="1">
      <c r="A330" s="52"/>
      <c r="B330" s="19"/>
      <c r="C330" s="20"/>
      <c r="D330" s="20"/>
      <c r="E330" s="20"/>
      <c r="F330" s="20"/>
      <c r="G330" s="20"/>
    </row>
    <row r="331" spans="1:7" s="53" customFormat="1">
      <c r="A331" s="52"/>
      <c r="B331" s="19"/>
      <c r="C331" s="20"/>
      <c r="D331" s="20"/>
      <c r="E331" s="20"/>
      <c r="F331" s="20"/>
      <c r="G331" s="20"/>
    </row>
    <row r="332" spans="1:7" s="53" customFormat="1">
      <c r="A332" s="52"/>
      <c r="B332" s="19"/>
      <c r="C332" s="20"/>
      <c r="D332" s="20"/>
      <c r="E332" s="20"/>
      <c r="F332" s="20"/>
      <c r="G332" s="20"/>
    </row>
    <row r="333" spans="1:7" s="53" customFormat="1">
      <c r="A333" s="52"/>
      <c r="B333" s="19"/>
      <c r="C333" s="20"/>
      <c r="D333" s="20"/>
      <c r="E333" s="20"/>
      <c r="F333" s="20"/>
      <c r="G333" s="20"/>
    </row>
    <row r="334" spans="1:7" s="53" customFormat="1">
      <c r="A334" s="52"/>
      <c r="B334" s="19"/>
      <c r="C334" s="20"/>
      <c r="D334" s="20"/>
      <c r="E334" s="20"/>
      <c r="F334" s="20"/>
      <c r="G334" s="20"/>
    </row>
    <row r="335" spans="1:7" s="53" customFormat="1">
      <c r="A335" s="52"/>
      <c r="B335" s="19"/>
      <c r="C335" s="20"/>
      <c r="D335" s="20"/>
      <c r="E335" s="20"/>
      <c r="F335" s="20"/>
      <c r="G335" s="20"/>
    </row>
    <row r="336" spans="1:7" s="53" customFormat="1">
      <c r="A336" s="52"/>
      <c r="B336" s="19"/>
      <c r="C336" s="20"/>
      <c r="D336" s="20"/>
      <c r="E336" s="20"/>
      <c r="F336" s="20"/>
      <c r="G336" s="20"/>
    </row>
    <row r="337" spans="1:7" s="53" customFormat="1">
      <c r="A337" s="52"/>
      <c r="B337" s="19"/>
      <c r="C337" s="20"/>
      <c r="D337" s="20"/>
      <c r="E337" s="20"/>
      <c r="F337" s="20"/>
      <c r="G337" s="20"/>
    </row>
    <row r="338" spans="1:7" s="53" customFormat="1">
      <c r="A338" s="52"/>
      <c r="B338" s="19"/>
      <c r="C338" s="20"/>
      <c r="D338" s="20"/>
      <c r="E338" s="20"/>
      <c r="F338" s="20"/>
      <c r="G338" s="20"/>
    </row>
    <row r="339" spans="1:7" s="53" customFormat="1">
      <c r="A339" s="52"/>
      <c r="B339" s="19"/>
      <c r="C339" s="20"/>
      <c r="D339" s="20"/>
      <c r="E339" s="20"/>
      <c r="F339" s="20"/>
      <c r="G339" s="20"/>
    </row>
    <row r="340" spans="1:7" s="53" customFormat="1">
      <c r="A340" s="52"/>
      <c r="B340" s="19"/>
      <c r="C340" s="20"/>
      <c r="D340" s="20"/>
      <c r="E340" s="20"/>
      <c r="F340" s="20"/>
      <c r="G340" s="20"/>
    </row>
    <row r="341" spans="1:7" s="53" customFormat="1">
      <c r="A341" s="52"/>
      <c r="B341" s="19"/>
      <c r="C341" s="20"/>
      <c r="D341" s="20"/>
      <c r="E341" s="20"/>
      <c r="F341" s="20"/>
      <c r="G341" s="20"/>
    </row>
    <row r="342" spans="1:7" s="53" customFormat="1">
      <c r="A342" s="52"/>
      <c r="B342" s="19"/>
      <c r="C342" s="20"/>
      <c r="D342" s="20"/>
      <c r="E342" s="20"/>
      <c r="F342" s="20"/>
      <c r="G342" s="20"/>
    </row>
    <row r="343" spans="1:7" s="53" customFormat="1">
      <c r="A343" s="52"/>
      <c r="B343" s="19"/>
      <c r="C343" s="20"/>
      <c r="D343" s="20"/>
      <c r="E343" s="20"/>
      <c r="F343" s="20"/>
      <c r="G343" s="20"/>
    </row>
    <row r="344" spans="1:7" s="53" customFormat="1">
      <c r="A344" s="52"/>
      <c r="B344" s="19"/>
      <c r="C344" s="20"/>
      <c r="D344" s="20"/>
      <c r="E344" s="20"/>
      <c r="F344" s="20"/>
      <c r="G344" s="20"/>
    </row>
    <row r="345" spans="1:7" s="53" customFormat="1">
      <c r="A345" s="52"/>
      <c r="B345" s="19"/>
      <c r="C345" s="20"/>
      <c r="D345" s="20"/>
      <c r="E345" s="20"/>
      <c r="F345" s="20"/>
      <c r="G345" s="20"/>
    </row>
    <row r="346" spans="1:7" s="53" customFormat="1">
      <c r="A346" s="52"/>
      <c r="B346" s="19"/>
      <c r="C346" s="20"/>
      <c r="D346" s="20"/>
      <c r="E346" s="20"/>
      <c r="F346" s="20"/>
      <c r="G346" s="20"/>
    </row>
    <row r="347" spans="1:7" s="53" customFormat="1">
      <c r="A347" s="52"/>
      <c r="B347" s="19"/>
      <c r="C347" s="20"/>
      <c r="D347" s="20"/>
      <c r="E347" s="20"/>
      <c r="F347" s="20"/>
      <c r="G347" s="20"/>
    </row>
    <row r="348" spans="1:7" s="53" customFormat="1">
      <c r="A348" s="52"/>
      <c r="B348" s="19"/>
      <c r="C348" s="20"/>
      <c r="D348" s="20"/>
      <c r="E348" s="20"/>
      <c r="F348" s="20"/>
      <c r="G348" s="20"/>
    </row>
    <row r="349" spans="1:7" s="53" customFormat="1">
      <c r="A349" s="52"/>
      <c r="B349" s="19"/>
      <c r="C349" s="20"/>
      <c r="D349" s="20"/>
      <c r="E349" s="20"/>
      <c r="F349" s="20"/>
      <c r="G349" s="20"/>
    </row>
    <row r="350" spans="1:7" s="53" customFormat="1">
      <c r="A350" s="52"/>
      <c r="B350" s="19"/>
      <c r="C350" s="20"/>
      <c r="D350" s="20"/>
      <c r="E350" s="20"/>
      <c r="F350" s="20"/>
      <c r="G350" s="20"/>
    </row>
    <row r="351" spans="1:7" s="53" customFormat="1">
      <c r="A351" s="52"/>
      <c r="B351" s="19"/>
      <c r="C351" s="20"/>
      <c r="D351" s="20"/>
      <c r="E351" s="20"/>
      <c r="F351" s="20"/>
      <c r="G351" s="20"/>
    </row>
    <row r="352" spans="1:7" s="53" customFormat="1">
      <c r="A352" s="52"/>
      <c r="B352" s="19"/>
      <c r="C352" s="20"/>
      <c r="D352" s="20"/>
      <c r="E352" s="20"/>
      <c r="F352" s="20"/>
      <c r="G352" s="20"/>
    </row>
    <row r="353" spans="1:7" s="53" customFormat="1">
      <c r="A353" s="52"/>
      <c r="B353" s="19"/>
      <c r="C353" s="20"/>
      <c r="D353" s="20"/>
      <c r="E353" s="20"/>
      <c r="F353" s="20"/>
      <c r="G353" s="20"/>
    </row>
    <row r="354" spans="1:7" s="53" customFormat="1">
      <c r="A354" s="52"/>
      <c r="B354" s="19"/>
      <c r="C354" s="20"/>
      <c r="D354" s="20"/>
      <c r="E354" s="20"/>
      <c r="F354" s="20"/>
      <c r="G354" s="20"/>
    </row>
    <row r="355" spans="1:7" s="53" customFormat="1">
      <c r="A355" s="52"/>
      <c r="B355" s="19"/>
      <c r="C355" s="20"/>
      <c r="D355" s="20"/>
      <c r="E355" s="20"/>
      <c r="F355" s="20"/>
      <c r="G355" s="20"/>
    </row>
    <row r="356" spans="1:7" s="53" customFormat="1">
      <c r="A356" s="52"/>
      <c r="B356" s="19"/>
      <c r="C356" s="20"/>
      <c r="D356" s="20"/>
      <c r="E356" s="20"/>
      <c r="F356" s="20"/>
      <c r="G356" s="20"/>
    </row>
    <row r="357" spans="1:7" s="53" customFormat="1">
      <c r="A357" s="52"/>
      <c r="B357" s="19"/>
      <c r="C357" s="20"/>
      <c r="D357" s="20"/>
      <c r="E357" s="20"/>
      <c r="F357" s="20"/>
      <c r="G357" s="20"/>
    </row>
    <row r="358" spans="1:7" s="53" customFormat="1">
      <c r="A358" s="52"/>
      <c r="B358" s="19"/>
      <c r="C358" s="20"/>
      <c r="D358" s="20"/>
      <c r="E358" s="20"/>
      <c r="F358" s="20"/>
      <c r="G358" s="20"/>
    </row>
    <row r="359" spans="1:7" s="53" customFormat="1">
      <c r="A359" s="52"/>
      <c r="B359" s="19"/>
      <c r="C359" s="20"/>
      <c r="D359" s="20"/>
      <c r="E359" s="20"/>
      <c r="F359" s="20"/>
      <c r="G359" s="20"/>
    </row>
    <row r="360" spans="1:7" s="53" customFormat="1">
      <c r="A360" s="52"/>
      <c r="B360" s="19"/>
      <c r="C360" s="20"/>
      <c r="D360" s="20"/>
      <c r="E360" s="20"/>
      <c r="F360" s="20"/>
      <c r="G360" s="20"/>
    </row>
    <row r="361" spans="1:7" s="53" customFormat="1">
      <c r="A361" s="52"/>
      <c r="B361" s="19"/>
      <c r="C361" s="20"/>
      <c r="D361" s="20"/>
      <c r="E361" s="20"/>
      <c r="F361" s="20"/>
      <c r="G361" s="20"/>
    </row>
    <row r="362" spans="1:7" s="53" customFormat="1">
      <c r="A362" s="52"/>
      <c r="B362" s="19"/>
      <c r="C362" s="20"/>
      <c r="D362" s="20"/>
      <c r="E362" s="20"/>
      <c r="F362" s="20"/>
      <c r="G362" s="20"/>
    </row>
    <row r="363" spans="1:7" s="53" customFormat="1">
      <c r="A363" s="52"/>
      <c r="B363" s="19"/>
      <c r="C363" s="20"/>
      <c r="D363" s="20"/>
      <c r="E363" s="20"/>
      <c r="F363" s="20"/>
      <c r="G363" s="20"/>
    </row>
    <row r="364" spans="1:7" s="53" customFormat="1">
      <c r="A364" s="52"/>
      <c r="B364" s="19"/>
      <c r="C364" s="20"/>
      <c r="D364" s="20"/>
      <c r="E364" s="20"/>
      <c r="F364" s="20"/>
      <c r="G364" s="20"/>
    </row>
    <row r="365" spans="1:7" s="53" customFormat="1">
      <c r="A365" s="52"/>
      <c r="B365" s="19"/>
      <c r="C365" s="20"/>
      <c r="D365" s="20"/>
      <c r="E365" s="20"/>
      <c r="F365" s="20"/>
      <c r="G365" s="20"/>
    </row>
    <row r="366" spans="1:7" s="53" customFormat="1">
      <c r="A366" s="52"/>
      <c r="B366" s="19"/>
      <c r="C366" s="20"/>
      <c r="D366" s="20"/>
      <c r="E366" s="20"/>
      <c r="F366" s="20"/>
      <c r="G366" s="20"/>
    </row>
    <row r="367" spans="1:7" s="53" customFormat="1">
      <c r="A367" s="52"/>
      <c r="B367" s="19"/>
      <c r="C367" s="20"/>
      <c r="D367" s="20"/>
      <c r="E367" s="20"/>
      <c r="F367" s="20"/>
      <c r="G367" s="20"/>
    </row>
    <row r="368" spans="1:7" s="53" customFormat="1">
      <c r="A368" s="52"/>
      <c r="B368" s="19"/>
      <c r="C368" s="20"/>
      <c r="D368" s="20"/>
      <c r="E368" s="20"/>
      <c r="F368" s="20"/>
      <c r="G368" s="20"/>
    </row>
    <row r="369" spans="1:7" s="53" customFormat="1">
      <c r="A369" s="52"/>
      <c r="B369" s="19"/>
      <c r="C369" s="20"/>
      <c r="D369" s="20"/>
      <c r="E369" s="20"/>
      <c r="F369" s="20"/>
      <c r="G369" s="20"/>
    </row>
    <row r="370" spans="1:7" s="53" customFormat="1">
      <c r="A370" s="52"/>
      <c r="B370" s="19"/>
      <c r="C370" s="20"/>
      <c r="D370" s="20"/>
      <c r="E370" s="20"/>
      <c r="F370" s="20"/>
      <c r="G370" s="20"/>
    </row>
    <row r="371" spans="1:7" s="53" customFormat="1">
      <c r="A371" s="52"/>
      <c r="B371" s="19"/>
      <c r="C371" s="20"/>
      <c r="D371" s="20"/>
      <c r="E371" s="20"/>
      <c r="F371" s="20"/>
      <c r="G371" s="20"/>
    </row>
    <row r="372" spans="1:7" s="53" customFormat="1">
      <c r="A372" s="52"/>
      <c r="B372" s="19"/>
      <c r="C372" s="20"/>
      <c r="D372" s="20"/>
      <c r="E372" s="20"/>
      <c r="F372" s="20"/>
      <c r="G372" s="20"/>
    </row>
    <row r="373" spans="1:7" s="53" customFormat="1">
      <c r="A373" s="52"/>
      <c r="B373" s="19"/>
      <c r="C373" s="20"/>
      <c r="D373" s="20"/>
      <c r="E373" s="20"/>
      <c r="F373" s="20"/>
      <c r="G373" s="20"/>
    </row>
    <row r="374" spans="1:7" s="53" customFormat="1">
      <c r="A374" s="52"/>
      <c r="B374" s="19"/>
      <c r="C374" s="20"/>
      <c r="D374" s="20"/>
      <c r="E374" s="20"/>
      <c r="F374" s="20"/>
      <c r="G374" s="20"/>
    </row>
    <row r="375" spans="1:7" s="53" customFormat="1">
      <c r="A375" s="52"/>
      <c r="B375" s="19"/>
      <c r="C375" s="20"/>
      <c r="D375" s="20"/>
      <c r="E375" s="20"/>
      <c r="F375" s="20"/>
      <c r="G375" s="20"/>
    </row>
    <row r="376" spans="1:7" s="53" customFormat="1">
      <c r="A376" s="52"/>
      <c r="B376" s="19"/>
      <c r="C376" s="20"/>
      <c r="D376" s="20"/>
      <c r="E376" s="20"/>
      <c r="F376" s="20"/>
      <c r="G376" s="20"/>
    </row>
    <row r="377" spans="1:7" s="53" customFormat="1">
      <c r="A377" s="52"/>
      <c r="B377" s="19"/>
      <c r="C377" s="20"/>
      <c r="D377" s="20"/>
      <c r="E377" s="20"/>
      <c r="F377" s="20"/>
      <c r="G377" s="20"/>
    </row>
    <row r="378" spans="1:7" s="53" customFormat="1">
      <c r="A378" s="52"/>
      <c r="B378" s="19"/>
      <c r="C378" s="20"/>
      <c r="D378" s="20"/>
      <c r="E378" s="20"/>
      <c r="F378" s="20"/>
      <c r="G378" s="20"/>
    </row>
    <row r="379" spans="1:7" s="53" customFormat="1">
      <c r="A379" s="52"/>
      <c r="B379" s="19"/>
      <c r="C379" s="20"/>
      <c r="D379" s="20"/>
      <c r="E379" s="20"/>
      <c r="F379" s="20"/>
      <c r="G379" s="20"/>
    </row>
    <row r="380" spans="1:7" s="53" customFormat="1">
      <c r="A380" s="52"/>
      <c r="B380" s="19"/>
      <c r="C380" s="20"/>
      <c r="D380" s="20"/>
      <c r="E380" s="20"/>
      <c r="F380" s="20"/>
      <c r="G380" s="20"/>
    </row>
    <row r="381" spans="1:7" s="53" customFormat="1">
      <c r="A381" s="52"/>
      <c r="B381" s="19"/>
      <c r="C381" s="20"/>
      <c r="D381" s="20"/>
      <c r="E381" s="20"/>
      <c r="F381" s="20"/>
      <c r="G381" s="20"/>
    </row>
    <row r="382" spans="1:7" s="53" customFormat="1">
      <c r="A382" s="52"/>
      <c r="B382" s="19"/>
      <c r="C382" s="20"/>
      <c r="D382" s="20"/>
      <c r="E382" s="20"/>
      <c r="F382" s="20"/>
      <c r="G382" s="20"/>
    </row>
    <row r="383" spans="1:7" s="53" customFormat="1">
      <c r="A383" s="52"/>
      <c r="B383" s="19"/>
      <c r="C383" s="20"/>
      <c r="D383" s="20"/>
      <c r="E383" s="20"/>
      <c r="F383" s="20"/>
      <c r="G383" s="20"/>
    </row>
    <row r="384" spans="1:7" s="53" customFormat="1">
      <c r="A384" s="52"/>
      <c r="B384" s="19"/>
      <c r="C384" s="20"/>
      <c r="D384" s="20"/>
      <c r="E384" s="20"/>
      <c r="F384" s="20"/>
      <c r="G384" s="20"/>
    </row>
    <row r="385" spans="1:7" s="53" customFormat="1">
      <c r="A385" s="52"/>
      <c r="B385" s="19"/>
      <c r="C385" s="20"/>
      <c r="D385" s="20"/>
      <c r="E385" s="20"/>
      <c r="F385" s="20"/>
      <c r="G385" s="20"/>
    </row>
    <row r="386" spans="1:7" s="53" customFormat="1">
      <c r="A386" s="52"/>
      <c r="B386" s="19"/>
      <c r="C386" s="20"/>
      <c r="D386" s="20"/>
      <c r="E386" s="20"/>
      <c r="F386" s="20"/>
      <c r="G386" s="20"/>
    </row>
    <row r="387" spans="1:7" s="53" customFormat="1">
      <c r="A387" s="52"/>
      <c r="B387" s="19"/>
      <c r="C387" s="20"/>
      <c r="D387" s="20"/>
      <c r="E387" s="20"/>
      <c r="F387" s="20"/>
      <c r="G387" s="20"/>
    </row>
    <row r="388" spans="1:7" s="53" customFormat="1">
      <c r="A388" s="52"/>
      <c r="B388" s="19"/>
      <c r="C388" s="20"/>
      <c r="D388" s="20"/>
      <c r="E388" s="20"/>
      <c r="F388" s="20"/>
      <c r="G388" s="20"/>
    </row>
    <row r="389" spans="1:7" s="53" customFormat="1">
      <c r="A389" s="52"/>
      <c r="B389" s="19"/>
      <c r="C389" s="20"/>
      <c r="D389" s="20"/>
      <c r="E389" s="20"/>
      <c r="F389" s="20"/>
      <c r="G389" s="20"/>
    </row>
    <row r="390" spans="1:7" s="53" customFormat="1">
      <c r="A390" s="52"/>
      <c r="B390" s="19"/>
      <c r="C390" s="20"/>
      <c r="D390" s="20"/>
      <c r="E390" s="20"/>
      <c r="F390" s="20"/>
      <c r="G390" s="20"/>
    </row>
    <row r="391" spans="1:7" s="53" customFormat="1">
      <c r="A391" s="52"/>
      <c r="B391" s="19"/>
      <c r="C391" s="20"/>
      <c r="D391" s="20"/>
      <c r="E391" s="20"/>
      <c r="F391" s="20"/>
      <c r="G391" s="20"/>
    </row>
    <row r="392" spans="1:7" s="53" customFormat="1">
      <c r="A392" s="52"/>
      <c r="B392" s="19"/>
      <c r="C392" s="20"/>
      <c r="D392" s="20"/>
      <c r="E392" s="20"/>
      <c r="F392" s="20"/>
      <c r="G392" s="20"/>
    </row>
    <row r="393" spans="1:7" s="53" customFormat="1">
      <c r="A393" s="52"/>
      <c r="B393" s="19"/>
      <c r="C393" s="20"/>
      <c r="D393" s="20"/>
      <c r="E393" s="20"/>
      <c r="F393" s="20"/>
      <c r="G393" s="20"/>
    </row>
    <row r="394" spans="1:7" s="53" customFormat="1">
      <c r="A394" s="52"/>
      <c r="B394" s="19"/>
      <c r="C394" s="20"/>
      <c r="D394" s="20"/>
      <c r="E394" s="20"/>
      <c r="F394" s="20"/>
      <c r="G394" s="20"/>
    </row>
    <row r="395" spans="1:7" s="53" customFormat="1">
      <c r="A395" s="52"/>
      <c r="B395" s="19"/>
      <c r="C395" s="20"/>
      <c r="D395" s="20"/>
      <c r="E395" s="20"/>
      <c r="F395" s="20"/>
      <c r="G395" s="20"/>
    </row>
    <row r="396" spans="1:7" s="53" customFormat="1">
      <c r="A396" s="52"/>
      <c r="B396" s="19"/>
      <c r="C396" s="20"/>
      <c r="D396" s="20"/>
      <c r="E396" s="20"/>
      <c r="F396" s="20"/>
      <c r="G396" s="20"/>
    </row>
    <row r="397" spans="1:7" s="53" customFormat="1">
      <c r="A397" s="52"/>
      <c r="B397" s="19"/>
      <c r="C397" s="20"/>
      <c r="D397" s="20"/>
      <c r="E397" s="20"/>
      <c r="F397" s="20"/>
      <c r="G397" s="20"/>
    </row>
    <row r="398" spans="1:7" s="53" customFormat="1">
      <c r="A398" s="52"/>
      <c r="B398" s="19"/>
      <c r="C398" s="20"/>
      <c r="D398" s="20"/>
      <c r="E398" s="20"/>
      <c r="F398" s="20"/>
      <c r="G398" s="20"/>
    </row>
    <row r="399" spans="1:7" s="53" customFormat="1">
      <c r="A399" s="52"/>
      <c r="B399" s="19"/>
      <c r="C399" s="20"/>
      <c r="D399" s="20"/>
      <c r="E399" s="20"/>
      <c r="F399" s="20"/>
      <c r="G399" s="20"/>
    </row>
    <row r="400" spans="1:7" s="53" customFormat="1">
      <c r="A400" s="52"/>
      <c r="B400" s="19"/>
      <c r="C400" s="20"/>
      <c r="D400" s="20"/>
      <c r="E400" s="20"/>
      <c r="F400" s="20"/>
      <c r="G400" s="20"/>
    </row>
    <row r="401" spans="1:7" s="53" customFormat="1">
      <c r="A401" s="52"/>
      <c r="B401" s="19"/>
      <c r="C401" s="20"/>
      <c r="D401" s="20"/>
      <c r="E401" s="20"/>
      <c r="F401" s="20"/>
      <c r="G401" s="20"/>
    </row>
    <row r="402" spans="1:7" s="53" customFormat="1">
      <c r="A402" s="52"/>
      <c r="B402" s="19"/>
      <c r="C402" s="20"/>
      <c r="D402" s="20"/>
      <c r="E402" s="20"/>
      <c r="F402" s="20"/>
      <c r="G402" s="20"/>
    </row>
    <row r="403" spans="1:7" s="53" customFormat="1">
      <c r="A403" s="52"/>
      <c r="B403" s="19"/>
      <c r="C403" s="20"/>
      <c r="D403" s="20"/>
      <c r="E403" s="20"/>
      <c r="F403" s="20"/>
      <c r="G403" s="20"/>
    </row>
    <row r="404" spans="1:7" s="53" customFormat="1">
      <c r="A404" s="52"/>
      <c r="B404" s="19"/>
      <c r="C404" s="20"/>
      <c r="D404" s="20"/>
      <c r="E404" s="20"/>
      <c r="F404" s="20"/>
      <c r="G404" s="20"/>
    </row>
    <row r="405" spans="1:7" s="53" customFormat="1">
      <c r="A405" s="52"/>
      <c r="B405" s="19"/>
      <c r="C405" s="20"/>
      <c r="D405" s="20"/>
      <c r="E405" s="20"/>
      <c r="F405" s="20"/>
      <c r="G405" s="20"/>
    </row>
    <row r="406" spans="1:7" s="53" customFormat="1">
      <c r="A406" s="52"/>
      <c r="B406" s="19"/>
      <c r="C406" s="20"/>
      <c r="D406" s="20"/>
      <c r="E406" s="20"/>
      <c r="F406" s="20"/>
      <c r="G406" s="20"/>
    </row>
    <row r="407" spans="1:7" s="53" customFormat="1">
      <c r="A407" s="52"/>
      <c r="B407" s="19"/>
      <c r="C407" s="20"/>
      <c r="D407" s="20"/>
      <c r="E407" s="20"/>
      <c r="F407" s="20"/>
      <c r="G407" s="20"/>
    </row>
    <row r="408" spans="1:7" s="53" customFormat="1">
      <c r="A408" s="52"/>
      <c r="B408" s="19"/>
      <c r="C408" s="20"/>
      <c r="D408" s="20"/>
      <c r="E408" s="20"/>
      <c r="F408" s="20"/>
      <c r="G408" s="20"/>
    </row>
    <row r="409" spans="1:7" s="53" customFormat="1">
      <c r="A409" s="52"/>
      <c r="B409" s="19"/>
      <c r="C409" s="20"/>
      <c r="D409" s="20"/>
      <c r="E409" s="20"/>
      <c r="F409" s="20"/>
      <c r="G409" s="20"/>
    </row>
    <row r="410" spans="1:7" s="53" customFormat="1">
      <c r="A410" s="52"/>
      <c r="B410" s="19"/>
      <c r="C410" s="20"/>
      <c r="D410" s="20"/>
      <c r="E410" s="20"/>
      <c r="F410" s="20"/>
      <c r="G410" s="20"/>
    </row>
    <row r="411" spans="1:7" s="53" customFormat="1">
      <c r="A411" s="52"/>
      <c r="B411" s="19"/>
      <c r="C411" s="20"/>
      <c r="D411" s="20"/>
      <c r="E411" s="20"/>
      <c r="F411" s="20"/>
      <c r="G411" s="20"/>
    </row>
    <row r="412" spans="1:7" s="53" customFormat="1">
      <c r="A412" s="52"/>
      <c r="B412" s="19"/>
      <c r="C412" s="20"/>
      <c r="D412" s="20"/>
      <c r="E412" s="20"/>
      <c r="F412" s="20"/>
      <c r="G412" s="20"/>
    </row>
    <row r="413" spans="1:7" s="53" customFormat="1">
      <c r="A413" s="52"/>
      <c r="B413" s="19"/>
      <c r="C413" s="20"/>
      <c r="D413" s="20"/>
      <c r="E413" s="20"/>
      <c r="F413" s="20"/>
      <c r="G413" s="20"/>
    </row>
    <row r="414" spans="1:7" s="53" customFormat="1">
      <c r="A414" s="52"/>
      <c r="B414" s="19"/>
      <c r="C414" s="20"/>
      <c r="D414" s="20"/>
      <c r="E414" s="20"/>
      <c r="F414" s="20"/>
      <c r="G414" s="20"/>
    </row>
    <row r="415" spans="1:7" s="53" customFormat="1">
      <c r="A415" s="52"/>
      <c r="B415" s="19"/>
      <c r="C415" s="20"/>
      <c r="D415" s="20"/>
      <c r="E415" s="20"/>
      <c r="F415" s="20"/>
      <c r="G415" s="20"/>
    </row>
    <row r="416" spans="1:7" s="53" customFormat="1">
      <c r="A416" s="52"/>
      <c r="B416" s="19"/>
      <c r="C416" s="20"/>
      <c r="D416" s="20"/>
      <c r="E416" s="20"/>
      <c r="F416" s="20"/>
      <c r="G416" s="20"/>
    </row>
    <row r="417" spans="1:7" s="53" customFormat="1">
      <c r="A417" s="52"/>
      <c r="B417" s="19"/>
      <c r="C417" s="20"/>
      <c r="D417" s="20"/>
      <c r="E417" s="20"/>
      <c r="F417" s="20"/>
      <c r="G417" s="20"/>
    </row>
    <row r="418" spans="1:7" s="53" customFormat="1">
      <c r="A418" s="52"/>
      <c r="B418" s="19"/>
      <c r="C418" s="20"/>
      <c r="D418" s="20"/>
      <c r="E418" s="20"/>
      <c r="F418" s="20"/>
      <c r="G418" s="20"/>
    </row>
    <row r="419" spans="1:7" s="53" customFormat="1">
      <c r="A419" s="52"/>
      <c r="B419" s="19"/>
      <c r="C419" s="20"/>
      <c r="D419" s="20"/>
      <c r="E419" s="20"/>
      <c r="F419" s="20"/>
      <c r="G419" s="20"/>
    </row>
    <row r="420" spans="1:7" s="53" customFormat="1">
      <c r="A420" s="52"/>
      <c r="B420" s="19"/>
      <c r="C420" s="20"/>
      <c r="D420" s="20"/>
      <c r="E420" s="20"/>
      <c r="F420" s="20"/>
      <c r="G420" s="20"/>
    </row>
    <row r="421" spans="1:7" s="53" customFormat="1">
      <c r="A421" s="52"/>
      <c r="B421" s="19"/>
      <c r="C421" s="20"/>
      <c r="D421" s="20"/>
      <c r="E421" s="20"/>
      <c r="F421" s="20"/>
      <c r="G421" s="20"/>
    </row>
    <row r="422" spans="1:7" s="53" customFormat="1">
      <c r="A422" s="52"/>
      <c r="B422" s="19"/>
      <c r="C422" s="20"/>
      <c r="D422" s="20"/>
      <c r="E422" s="20"/>
      <c r="F422" s="20"/>
      <c r="G422" s="20"/>
    </row>
    <row r="423" spans="1:7" s="53" customFormat="1">
      <c r="A423" s="52"/>
      <c r="B423" s="19"/>
      <c r="C423" s="20"/>
      <c r="D423" s="20"/>
      <c r="E423" s="20"/>
      <c r="F423" s="20"/>
      <c r="G423" s="20"/>
    </row>
    <row r="424" spans="1:7" s="53" customFormat="1">
      <c r="A424" s="52"/>
      <c r="B424" s="19"/>
      <c r="C424" s="20"/>
      <c r="D424" s="20"/>
      <c r="E424" s="20"/>
      <c r="F424" s="20"/>
      <c r="G424" s="20"/>
    </row>
    <row r="425" spans="1:7" s="53" customFormat="1">
      <c r="A425" s="52"/>
      <c r="B425" s="19"/>
      <c r="C425" s="20"/>
      <c r="D425" s="20"/>
      <c r="E425" s="20"/>
      <c r="F425" s="20"/>
      <c r="G425" s="20"/>
    </row>
    <row r="426" spans="1:7" s="53" customFormat="1">
      <c r="A426" s="52"/>
      <c r="B426" s="19"/>
      <c r="C426" s="20"/>
      <c r="D426" s="20"/>
      <c r="E426" s="20"/>
      <c r="F426" s="20"/>
      <c r="G426" s="20"/>
    </row>
    <row r="427" spans="1:7" s="53" customFormat="1">
      <c r="A427" s="52"/>
      <c r="B427" s="19"/>
      <c r="C427" s="20"/>
      <c r="D427" s="20"/>
      <c r="E427" s="20"/>
      <c r="F427" s="20"/>
      <c r="G427" s="20"/>
    </row>
    <row r="428" spans="1:7" s="53" customFormat="1">
      <c r="A428" s="52"/>
      <c r="B428" s="19"/>
      <c r="C428" s="20"/>
      <c r="D428" s="20"/>
      <c r="E428" s="20"/>
      <c r="F428" s="20"/>
      <c r="G428" s="20"/>
    </row>
    <row r="429" spans="1:7" s="53" customFormat="1">
      <c r="A429" s="52"/>
      <c r="B429" s="19"/>
      <c r="C429" s="20"/>
      <c r="D429" s="20"/>
      <c r="E429" s="20"/>
      <c r="F429" s="20"/>
      <c r="G429" s="20"/>
    </row>
    <row r="430" spans="1:7" s="53" customFormat="1">
      <c r="A430" s="52"/>
      <c r="B430" s="19"/>
      <c r="C430" s="20"/>
      <c r="D430" s="20"/>
      <c r="E430" s="20"/>
      <c r="F430" s="20"/>
      <c r="G430" s="20"/>
    </row>
    <row r="431" spans="1:7" s="53" customFormat="1">
      <c r="A431" s="52"/>
      <c r="B431" s="19"/>
      <c r="C431" s="20"/>
      <c r="D431" s="20"/>
      <c r="E431" s="20"/>
      <c r="F431" s="20"/>
      <c r="G431" s="20"/>
    </row>
    <row r="432" spans="1:7" s="53" customFormat="1">
      <c r="A432" s="52"/>
      <c r="B432" s="19"/>
      <c r="C432" s="20"/>
      <c r="D432" s="20"/>
      <c r="E432" s="20"/>
      <c r="F432" s="20"/>
      <c r="G432" s="20"/>
    </row>
    <row r="433" spans="1:7" s="53" customFormat="1">
      <c r="A433" s="52"/>
      <c r="B433" s="19"/>
      <c r="C433" s="20"/>
      <c r="D433" s="20"/>
      <c r="E433" s="20"/>
      <c r="F433" s="20"/>
      <c r="G433" s="20"/>
    </row>
    <row r="434" spans="1:7" s="53" customFormat="1">
      <c r="A434" s="52"/>
      <c r="B434" s="19"/>
      <c r="C434" s="20"/>
      <c r="D434" s="20"/>
      <c r="E434" s="20"/>
      <c r="F434" s="20"/>
      <c r="G434" s="20"/>
    </row>
    <row r="435" spans="1:7" s="53" customFormat="1">
      <c r="A435" s="52"/>
      <c r="B435" s="19"/>
      <c r="C435" s="20"/>
      <c r="D435" s="20"/>
      <c r="E435" s="20"/>
      <c r="F435" s="20"/>
      <c r="G435" s="20"/>
    </row>
    <row r="436" spans="1:7" s="53" customFormat="1">
      <c r="A436" s="52"/>
      <c r="B436" s="19"/>
      <c r="C436" s="20"/>
      <c r="D436" s="20"/>
      <c r="E436" s="20"/>
      <c r="F436" s="20"/>
      <c r="G436" s="20"/>
    </row>
    <row r="437" spans="1:7" s="53" customFormat="1">
      <c r="A437" s="52"/>
      <c r="B437" s="19"/>
      <c r="C437" s="20"/>
      <c r="D437" s="20"/>
      <c r="E437" s="20"/>
      <c r="F437" s="20"/>
      <c r="G437" s="20"/>
    </row>
    <row r="438" spans="1:7" s="53" customFormat="1">
      <c r="A438" s="52"/>
      <c r="B438" s="19"/>
      <c r="C438" s="20"/>
      <c r="D438" s="20"/>
      <c r="E438" s="20"/>
      <c r="F438" s="20"/>
      <c r="G438" s="20"/>
    </row>
    <row r="439" spans="1:7" s="53" customFormat="1">
      <c r="A439" s="52"/>
      <c r="B439" s="19"/>
      <c r="C439" s="20"/>
      <c r="D439" s="20"/>
      <c r="E439" s="20"/>
      <c r="F439" s="20"/>
      <c r="G439" s="20"/>
    </row>
    <row r="440" spans="1:7" s="53" customFormat="1">
      <c r="A440" s="52"/>
      <c r="B440" s="19"/>
      <c r="C440" s="20"/>
      <c r="D440" s="20"/>
      <c r="E440" s="20"/>
      <c r="F440" s="20"/>
      <c r="G440" s="20"/>
    </row>
    <row r="441" spans="1:7" s="53" customFormat="1">
      <c r="A441" s="52"/>
      <c r="B441" s="19"/>
      <c r="C441" s="20"/>
      <c r="D441" s="20"/>
      <c r="E441" s="20"/>
      <c r="F441" s="20"/>
      <c r="G441" s="20"/>
    </row>
    <row r="442" spans="1:7" s="53" customFormat="1">
      <c r="A442" s="52"/>
      <c r="B442" s="19"/>
      <c r="C442" s="20"/>
      <c r="D442" s="20"/>
      <c r="E442" s="20"/>
      <c r="F442" s="20"/>
      <c r="G442" s="20"/>
    </row>
    <row r="443" spans="1:7" s="53" customFormat="1">
      <c r="A443" s="52"/>
      <c r="B443" s="19"/>
      <c r="C443" s="20"/>
      <c r="D443" s="20"/>
      <c r="E443" s="20"/>
      <c r="F443" s="20"/>
      <c r="G443" s="20"/>
    </row>
    <row r="444" spans="1:7" s="53" customFormat="1">
      <c r="A444" s="52"/>
      <c r="B444" s="19"/>
      <c r="C444" s="20"/>
      <c r="D444" s="20"/>
      <c r="E444" s="20"/>
      <c r="F444" s="20"/>
      <c r="G444" s="20"/>
    </row>
    <row r="445" spans="1:7" s="53" customFormat="1">
      <c r="A445" s="52"/>
      <c r="B445" s="19"/>
      <c r="C445" s="20"/>
      <c r="D445" s="20"/>
      <c r="E445" s="20"/>
      <c r="F445" s="20"/>
      <c r="G445" s="20"/>
    </row>
    <row r="446" spans="1:7" s="53" customFormat="1">
      <c r="A446" s="52"/>
      <c r="B446" s="19"/>
      <c r="C446" s="20"/>
      <c r="D446" s="20"/>
      <c r="E446" s="20"/>
      <c r="F446" s="20"/>
      <c r="G446" s="20"/>
    </row>
    <row r="447" spans="1:7" s="53" customFormat="1">
      <c r="A447" s="52"/>
      <c r="B447" s="19"/>
      <c r="C447" s="20"/>
      <c r="D447" s="20"/>
      <c r="E447" s="20"/>
      <c r="F447" s="20"/>
      <c r="G447" s="20"/>
    </row>
    <row r="448" spans="1:7" s="53" customFormat="1">
      <c r="A448" s="52"/>
      <c r="B448" s="19"/>
      <c r="C448" s="20"/>
      <c r="D448" s="20"/>
      <c r="E448" s="20"/>
      <c r="F448" s="20"/>
      <c r="G448" s="20"/>
    </row>
    <row r="449" spans="1:7" s="53" customFormat="1">
      <c r="A449" s="52"/>
      <c r="B449" s="19"/>
      <c r="C449" s="20"/>
      <c r="D449" s="20"/>
      <c r="E449" s="20"/>
      <c r="F449" s="20"/>
      <c r="G449" s="20"/>
    </row>
    <row r="450" spans="1:7" s="53" customFormat="1">
      <c r="A450" s="52"/>
      <c r="B450" s="19"/>
      <c r="C450" s="20"/>
      <c r="D450" s="20"/>
      <c r="E450" s="20"/>
      <c r="F450" s="20"/>
      <c r="G450" s="20"/>
    </row>
    <row r="451" spans="1:7" s="53" customFormat="1">
      <c r="A451" s="52"/>
      <c r="B451" s="19"/>
      <c r="C451" s="20"/>
      <c r="D451" s="20"/>
      <c r="E451" s="20"/>
      <c r="F451" s="20"/>
      <c r="G451" s="20"/>
    </row>
    <row r="452" spans="1:7" s="53" customFormat="1">
      <c r="A452" s="52"/>
      <c r="B452" s="19"/>
      <c r="C452" s="20"/>
      <c r="D452" s="20"/>
      <c r="E452" s="20"/>
      <c r="F452" s="20"/>
      <c r="G452" s="20"/>
    </row>
    <row r="453" spans="1:7" s="53" customFormat="1">
      <c r="A453" s="52"/>
      <c r="B453" s="19"/>
      <c r="C453" s="20"/>
      <c r="D453" s="20"/>
      <c r="E453" s="20"/>
      <c r="F453" s="20"/>
      <c r="G453" s="20"/>
    </row>
    <row r="454" spans="1:7" s="53" customFormat="1">
      <c r="A454" s="52"/>
      <c r="B454" s="19"/>
      <c r="C454" s="20"/>
      <c r="D454" s="20"/>
      <c r="E454" s="20"/>
      <c r="F454" s="20"/>
      <c r="G454" s="20"/>
    </row>
    <row r="455" spans="1:7" s="53" customFormat="1">
      <c r="A455" s="52"/>
      <c r="B455" s="19"/>
      <c r="C455" s="20"/>
      <c r="D455" s="20"/>
      <c r="E455" s="20"/>
      <c r="F455" s="20"/>
      <c r="G455" s="20"/>
    </row>
    <row r="456" spans="1:7" s="53" customFormat="1">
      <c r="A456" s="52"/>
      <c r="B456" s="19"/>
      <c r="C456" s="20"/>
      <c r="D456" s="20"/>
      <c r="E456" s="20"/>
      <c r="F456" s="20"/>
      <c r="G456" s="20"/>
    </row>
    <row r="457" spans="1:7" s="53" customFormat="1">
      <c r="A457" s="52"/>
      <c r="B457" s="19"/>
      <c r="C457" s="20"/>
      <c r="D457" s="20"/>
      <c r="E457" s="20"/>
      <c r="F457" s="20"/>
      <c r="G457" s="20"/>
    </row>
    <row r="458" spans="1:7" s="53" customFormat="1">
      <c r="A458" s="52"/>
      <c r="B458" s="19"/>
      <c r="C458" s="20"/>
      <c r="D458" s="20"/>
      <c r="E458" s="20"/>
      <c r="F458" s="20"/>
      <c r="G458" s="20"/>
    </row>
    <row r="459" spans="1:7" s="53" customFormat="1">
      <c r="A459" s="52"/>
      <c r="B459" s="19"/>
      <c r="C459" s="20"/>
      <c r="D459" s="20"/>
      <c r="E459" s="20"/>
      <c r="F459" s="20"/>
      <c r="G459" s="20"/>
    </row>
    <row r="460" spans="1:7" s="53" customFormat="1">
      <c r="A460" s="52"/>
      <c r="B460" s="19"/>
      <c r="C460" s="20"/>
      <c r="D460" s="20"/>
      <c r="E460" s="20"/>
      <c r="F460" s="20"/>
      <c r="G460" s="20"/>
    </row>
    <row r="461" spans="1:7" s="53" customFormat="1">
      <c r="A461" s="52"/>
      <c r="B461" s="19"/>
      <c r="C461" s="20"/>
      <c r="D461" s="20"/>
      <c r="E461" s="20"/>
      <c r="F461" s="20"/>
      <c r="G461" s="20"/>
    </row>
    <row r="462" spans="1:7" s="53" customFormat="1">
      <c r="A462" s="52"/>
      <c r="B462" s="19"/>
      <c r="C462" s="20"/>
      <c r="D462" s="20"/>
      <c r="E462" s="20"/>
      <c r="F462" s="20"/>
      <c r="G462" s="20"/>
    </row>
    <row r="463" spans="1:7" s="53" customFormat="1">
      <c r="A463" s="52"/>
      <c r="B463" s="19"/>
      <c r="C463" s="20"/>
      <c r="D463" s="20"/>
      <c r="E463" s="20"/>
      <c r="F463" s="20"/>
      <c r="G463" s="20"/>
    </row>
    <row r="464" spans="1:7" s="53" customFormat="1">
      <c r="A464" s="52"/>
      <c r="B464" s="19"/>
      <c r="C464" s="20"/>
      <c r="D464" s="20"/>
      <c r="E464" s="20"/>
      <c r="F464" s="20"/>
      <c r="G464" s="20"/>
    </row>
    <row r="465" spans="1:7" s="53" customFormat="1">
      <c r="A465" s="52"/>
      <c r="B465" s="19"/>
      <c r="C465" s="20"/>
      <c r="D465" s="20"/>
      <c r="E465" s="20"/>
      <c r="F465" s="20"/>
      <c r="G465" s="20"/>
    </row>
    <row r="466" spans="1:7" s="53" customFormat="1">
      <c r="A466" s="52"/>
      <c r="B466" s="19"/>
      <c r="C466" s="20"/>
      <c r="D466" s="20"/>
      <c r="E466" s="20"/>
      <c r="F466" s="20"/>
      <c r="G466" s="20"/>
    </row>
    <row r="467" spans="1:7" s="53" customFormat="1">
      <c r="A467" s="52"/>
      <c r="B467" s="19"/>
      <c r="C467" s="20"/>
      <c r="D467" s="20"/>
      <c r="E467" s="20"/>
      <c r="F467" s="20"/>
      <c r="G467" s="20"/>
    </row>
    <row r="468" spans="1:7" s="53" customFormat="1">
      <c r="A468" s="52"/>
      <c r="B468" s="19"/>
      <c r="C468" s="20"/>
      <c r="D468" s="20"/>
      <c r="E468" s="20"/>
      <c r="F468" s="20"/>
      <c r="G468" s="20"/>
    </row>
    <row r="469" spans="1:7" s="53" customFormat="1">
      <c r="A469" s="52"/>
      <c r="B469" s="19"/>
      <c r="C469" s="20"/>
      <c r="D469" s="20"/>
      <c r="E469" s="20"/>
      <c r="F469" s="20"/>
      <c r="G469" s="20"/>
    </row>
    <row r="470" spans="1:7" s="53" customFormat="1">
      <c r="A470" s="52"/>
      <c r="B470" s="19"/>
      <c r="C470" s="20"/>
      <c r="D470" s="20"/>
      <c r="E470" s="20"/>
      <c r="F470" s="20"/>
      <c r="G470" s="20"/>
    </row>
    <row r="471" spans="1:7" s="53" customFormat="1">
      <c r="A471" s="52"/>
      <c r="B471" s="19"/>
      <c r="C471" s="20"/>
      <c r="D471" s="20"/>
      <c r="E471" s="20"/>
      <c r="F471" s="20"/>
      <c r="G471" s="20"/>
    </row>
    <row r="472" spans="1:7" s="53" customFormat="1">
      <c r="A472" s="52"/>
      <c r="B472" s="19"/>
      <c r="C472" s="20"/>
      <c r="D472" s="20"/>
      <c r="E472" s="20"/>
      <c r="F472" s="20"/>
      <c r="G472" s="20"/>
    </row>
    <row r="473" spans="1:7" s="53" customFormat="1">
      <c r="A473" s="52"/>
      <c r="B473" s="19"/>
      <c r="C473" s="20"/>
      <c r="D473" s="20"/>
      <c r="E473" s="20"/>
      <c r="F473" s="20"/>
      <c r="G473" s="20"/>
    </row>
    <row r="474" spans="1:7" s="53" customFormat="1">
      <c r="A474" s="52"/>
      <c r="B474" s="19"/>
      <c r="C474" s="20"/>
      <c r="D474" s="20"/>
      <c r="E474" s="20"/>
      <c r="F474" s="20"/>
      <c r="G474" s="20"/>
    </row>
    <row r="475" spans="1:7" s="53" customFormat="1">
      <c r="A475" s="52"/>
      <c r="B475" s="19"/>
      <c r="C475" s="20"/>
      <c r="D475" s="20"/>
      <c r="E475" s="20"/>
      <c r="F475" s="20"/>
      <c r="G475" s="20"/>
    </row>
    <row r="476" spans="1:7" s="53" customFormat="1">
      <c r="A476" s="52"/>
      <c r="B476" s="19"/>
      <c r="C476" s="20"/>
      <c r="D476" s="20"/>
      <c r="E476" s="20"/>
      <c r="F476" s="20"/>
      <c r="G476" s="20"/>
    </row>
    <row r="477" spans="1:7" s="53" customFormat="1">
      <c r="A477" s="52"/>
      <c r="B477" s="19"/>
      <c r="C477" s="20"/>
      <c r="D477" s="20"/>
      <c r="E477" s="20"/>
      <c r="F477" s="20"/>
      <c r="G477" s="20"/>
    </row>
    <row r="478" spans="1:7" s="53" customFormat="1">
      <c r="A478" s="52"/>
      <c r="B478" s="19"/>
      <c r="C478" s="20"/>
      <c r="D478" s="20"/>
      <c r="E478" s="20"/>
      <c r="F478" s="20"/>
      <c r="G478" s="20"/>
    </row>
    <row r="479" spans="1:7" s="53" customFormat="1">
      <c r="A479" s="52"/>
      <c r="B479" s="19"/>
      <c r="C479" s="20"/>
      <c r="D479" s="20"/>
      <c r="E479" s="20"/>
      <c r="F479" s="20"/>
      <c r="G479" s="20"/>
    </row>
    <row r="480" spans="1:7" s="53" customFormat="1">
      <c r="A480" s="52"/>
      <c r="B480" s="19"/>
      <c r="C480" s="20"/>
      <c r="D480" s="20"/>
      <c r="E480" s="20"/>
      <c r="F480" s="20"/>
      <c r="G480" s="20"/>
    </row>
    <row r="481" spans="1:7" s="53" customFormat="1">
      <c r="A481" s="52"/>
      <c r="B481" s="19"/>
      <c r="C481" s="20"/>
      <c r="D481" s="20"/>
      <c r="E481" s="20"/>
      <c r="F481" s="20"/>
      <c r="G481" s="20"/>
    </row>
    <row r="482" spans="1:7" s="53" customFormat="1">
      <c r="A482" s="52"/>
      <c r="B482" s="19"/>
      <c r="C482" s="20"/>
      <c r="D482" s="20"/>
      <c r="E482" s="20"/>
      <c r="F482" s="20"/>
      <c r="G482" s="20"/>
    </row>
    <row r="483" spans="1:7" s="53" customFormat="1">
      <c r="A483" s="52"/>
      <c r="B483" s="19"/>
      <c r="C483" s="20"/>
      <c r="D483" s="20"/>
      <c r="E483" s="20"/>
      <c r="F483" s="20"/>
      <c r="G483" s="20"/>
    </row>
    <row r="484" spans="1:7" s="53" customFormat="1">
      <c r="A484" s="52"/>
      <c r="B484" s="19"/>
      <c r="C484" s="20"/>
      <c r="D484" s="20"/>
      <c r="E484" s="20"/>
      <c r="F484" s="20"/>
      <c r="G484" s="20"/>
    </row>
    <row r="485" spans="1:7" s="53" customFormat="1">
      <c r="A485" s="52"/>
      <c r="B485" s="19"/>
      <c r="C485" s="20"/>
      <c r="D485" s="20"/>
      <c r="E485" s="20"/>
      <c r="F485" s="20"/>
      <c r="G485" s="20"/>
    </row>
    <row r="486" spans="1:7" s="53" customFormat="1">
      <c r="A486" s="52"/>
      <c r="B486" s="19"/>
      <c r="C486" s="20"/>
      <c r="D486" s="20"/>
      <c r="E486" s="20"/>
      <c r="F486" s="20"/>
      <c r="G486" s="20"/>
    </row>
    <row r="487" spans="1:7" s="53" customFormat="1">
      <c r="A487" s="52"/>
      <c r="B487" s="19"/>
      <c r="C487" s="20"/>
      <c r="D487" s="20"/>
      <c r="E487" s="20"/>
      <c r="F487" s="20"/>
      <c r="G487" s="20"/>
    </row>
    <row r="488" spans="1:7" s="53" customFormat="1">
      <c r="A488" s="52"/>
      <c r="B488" s="19"/>
      <c r="C488" s="20"/>
      <c r="D488" s="20"/>
      <c r="E488" s="20"/>
      <c r="F488" s="20"/>
      <c r="G488" s="20"/>
    </row>
    <row r="489" spans="1:7" s="53" customFormat="1">
      <c r="A489" s="52"/>
      <c r="B489" s="19"/>
      <c r="C489" s="20"/>
      <c r="D489" s="20"/>
      <c r="E489" s="20"/>
      <c r="F489" s="20"/>
      <c r="G489" s="20"/>
    </row>
    <row r="490" spans="1:7" s="53" customFormat="1">
      <c r="A490" s="52"/>
      <c r="B490" s="19"/>
      <c r="C490" s="20"/>
      <c r="D490" s="20"/>
      <c r="E490" s="20"/>
      <c r="F490" s="20"/>
      <c r="G490" s="20"/>
    </row>
    <row r="491" spans="1:7" s="53" customFormat="1">
      <c r="A491" s="52"/>
      <c r="B491" s="19"/>
      <c r="C491" s="20"/>
      <c r="D491" s="20"/>
      <c r="E491" s="20"/>
      <c r="F491" s="20"/>
      <c r="G491" s="20"/>
    </row>
    <row r="492" spans="1:7" s="53" customFormat="1">
      <c r="A492" s="52"/>
      <c r="B492" s="19"/>
      <c r="C492" s="20"/>
      <c r="D492" s="20"/>
      <c r="E492" s="20"/>
      <c r="F492" s="20"/>
      <c r="G492" s="20"/>
    </row>
    <row r="493" spans="1:7" s="53" customFormat="1">
      <c r="A493" s="52"/>
      <c r="B493" s="19"/>
      <c r="C493" s="20"/>
      <c r="D493" s="20"/>
      <c r="E493" s="20"/>
      <c r="F493" s="20"/>
      <c r="G493" s="20"/>
    </row>
    <row r="494" spans="1:7" s="53" customFormat="1">
      <c r="A494" s="52"/>
      <c r="B494" s="19"/>
      <c r="C494" s="20"/>
      <c r="D494" s="20"/>
      <c r="E494" s="20"/>
      <c r="F494" s="20"/>
      <c r="G494" s="20"/>
    </row>
    <row r="495" spans="1:7" s="53" customFormat="1">
      <c r="A495" s="52"/>
      <c r="B495" s="19"/>
      <c r="C495" s="20"/>
      <c r="D495" s="20"/>
      <c r="E495" s="20"/>
      <c r="F495" s="20"/>
      <c r="G495" s="20"/>
    </row>
    <row r="496" spans="1:7" s="53" customFormat="1">
      <c r="A496" s="52"/>
      <c r="B496" s="19"/>
      <c r="C496" s="20"/>
      <c r="D496" s="20"/>
      <c r="E496" s="20"/>
      <c r="F496" s="20"/>
      <c r="G496" s="20"/>
    </row>
    <row r="497" spans="1:7" s="53" customFormat="1">
      <c r="A497" s="52"/>
      <c r="B497" s="19"/>
      <c r="C497" s="20"/>
      <c r="D497" s="20"/>
      <c r="E497" s="20"/>
      <c r="F497" s="20"/>
      <c r="G497" s="20"/>
    </row>
    <row r="498" spans="1:7" s="53" customFormat="1">
      <c r="A498" s="52"/>
      <c r="B498" s="19"/>
      <c r="C498" s="20"/>
      <c r="D498" s="20"/>
      <c r="E498" s="20"/>
      <c r="F498" s="20"/>
      <c r="G498" s="20"/>
    </row>
    <row r="499" spans="1:7" s="53" customFormat="1">
      <c r="A499" s="52"/>
      <c r="B499" s="19"/>
      <c r="C499" s="20"/>
      <c r="D499" s="20"/>
      <c r="E499" s="20"/>
      <c r="F499" s="20"/>
      <c r="G499" s="20"/>
    </row>
    <row r="500" spans="1:7" s="53" customFormat="1">
      <c r="A500" s="52"/>
      <c r="B500" s="19"/>
      <c r="C500" s="20"/>
      <c r="D500" s="20"/>
      <c r="E500" s="20"/>
      <c r="F500" s="20"/>
      <c r="G500" s="20"/>
    </row>
    <row r="501" spans="1:7" s="53" customFormat="1">
      <c r="A501" s="52"/>
      <c r="B501" s="19"/>
      <c r="C501" s="20"/>
      <c r="D501" s="20"/>
      <c r="E501" s="20"/>
      <c r="F501" s="20"/>
      <c r="G501" s="20"/>
    </row>
    <row r="502" spans="1:7" s="53" customFormat="1">
      <c r="A502" s="52"/>
      <c r="B502" s="19"/>
      <c r="C502" s="20"/>
      <c r="D502" s="20"/>
      <c r="E502" s="20"/>
      <c r="F502" s="20"/>
      <c r="G502" s="20"/>
    </row>
    <row r="503" spans="1:7" s="53" customFormat="1">
      <c r="A503" s="52"/>
      <c r="B503" s="19"/>
      <c r="C503" s="20"/>
      <c r="D503" s="20"/>
      <c r="E503" s="20"/>
      <c r="F503" s="20"/>
      <c r="G503" s="20"/>
    </row>
    <row r="504" spans="1:7" s="53" customFormat="1">
      <c r="A504" s="52"/>
      <c r="B504" s="19"/>
      <c r="C504" s="20"/>
      <c r="D504" s="20"/>
      <c r="E504" s="20"/>
      <c r="F504" s="20"/>
      <c r="G504" s="20"/>
    </row>
    <row r="505" spans="1:7" s="53" customFormat="1">
      <c r="A505" s="52"/>
      <c r="B505" s="19"/>
      <c r="C505" s="20"/>
      <c r="D505" s="20"/>
      <c r="E505" s="20"/>
      <c r="F505" s="20"/>
      <c r="G505" s="20"/>
    </row>
    <row r="506" spans="1:7" s="53" customFormat="1">
      <c r="A506" s="52"/>
      <c r="B506" s="19"/>
      <c r="C506" s="20"/>
      <c r="D506" s="20"/>
      <c r="E506" s="20"/>
      <c r="F506" s="20"/>
      <c r="G506" s="20"/>
    </row>
    <row r="507" spans="1:7" s="53" customFormat="1">
      <c r="A507" s="52"/>
      <c r="B507" s="19"/>
      <c r="C507" s="20"/>
      <c r="D507" s="20"/>
      <c r="E507" s="20"/>
      <c r="F507" s="20"/>
      <c r="G507" s="20"/>
    </row>
    <row r="508" spans="1:7" s="53" customFormat="1">
      <c r="A508" s="52"/>
      <c r="B508" s="19"/>
      <c r="C508" s="20"/>
      <c r="D508" s="20"/>
      <c r="E508" s="20"/>
      <c r="F508" s="20"/>
      <c r="G508" s="20"/>
    </row>
    <row r="509" spans="1:7" s="53" customFormat="1">
      <c r="A509" s="52"/>
      <c r="B509" s="19"/>
      <c r="C509" s="20"/>
      <c r="D509" s="20"/>
      <c r="E509" s="20"/>
      <c r="F509" s="20"/>
      <c r="G509" s="20"/>
    </row>
    <row r="510" spans="1:7" s="53" customFormat="1">
      <c r="A510" s="52"/>
      <c r="B510" s="19"/>
      <c r="C510" s="20"/>
      <c r="D510" s="20"/>
      <c r="E510" s="20"/>
      <c r="F510" s="20"/>
      <c r="G510" s="20"/>
    </row>
    <row r="511" spans="1:7" s="53" customFormat="1">
      <c r="A511" s="52"/>
      <c r="B511" s="19"/>
      <c r="C511" s="20"/>
      <c r="D511" s="20"/>
      <c r="E511" s="20"/>
      <c r="F511" s="20"/>
      <c r="G511" s="20"/>
    </row>
    <row r="512" spans="1:7" s="53" customFormat="1">
      <c r="A512" s="52"/>
      <c r="B512" s="19"/>
      <c r="C512" s="20"/>
      <c r="D512" s="20"/>
      <c r="E512" s="20"/>
      <c r="F512" s="20"/>
      <c r="G512" s="20"/>
    </row>
    <row r="513" spans="1:7" s="53" customFormat="1">
      <c r="A513" s="52"/>
      <c r="B513" s="19"/>
      <c r="C513" s="20"/>
      <c r="D513" s="20"/>
      <c r="E513" s="20"/>
      <c r="F513" s="20"/>
      <c r="G513" s="20"/>
    </row>
    <row r="514" spans="1:7" s="53" customFormat="1">
      <c r="A514" s="52"/>
      <c r="B514" s="19"/>
      <c r="C514" s="20"/>
      <c r="D514" s="20"/>
      <c r="E514" s="20"/>
      <c r="F514" s="20"/>
      <c r="G514" s="20"/>
    </row>
    <row r="515" spans="1:7" s="53" customFormat="1">
      <c r="A515" s="52"/>
      <c r="B515" s="19"/>
      <c r="C515" s="20"/>
      <c r="D515" s="20"/>
      <c r="E515" s="20"/>
      <c r="F515" s="20"/>
      <c r="G515" s="20"/>
    </row>
    <row r="516" spans="1:7" s="53" customFormat="1">
      <c r="A516" s="52"/>
      <c r="B516" s="19"/>
      <c r="C516" s="20"/>
      <c r="D516" s="20"/>
      <c r="E516" s="20"/>
      <c r="F516" s="20"/>
      <c r="G516" s="20"/>
    </row>
    <row r="517" spans="1:7" s="53" customFormat="1">
      <c r="A517" s="52"/>
      <c r="B517" s="19"/>
      <c r="C517" s="20"/>
      <c r="D517" s="20"/>
      <c r="E517" s="20"/>
      <c r="F517" s="20"/>
      <c r="G517" s="20"/>
    </row>
    <row r="518" spans="1:7" s="53" customFormat="1">
      <c r="A518" s="52"/>
      <c r="B518" s="19"/>
      <c r="C518" s="20"/>
      <c r="D518" s="20"/>
      <c r="E518" s="20"/>
      <c r="F518" s="20"/>
      <c r="G518" s="20"/>
    </row>
    <row r="519" spans="1:7" s="53" customFormat="1">
      <c r="A519" s="52"/>
      <c r="B519" s="19"/>
      <c r="C519" s="20"/>
      <c r="D519" s="20"/>
      <c r="E519" s="20"/>
      <c r="F519" s="20"/>
      <c r="G519" s="20"/>
    </row>
    <row r="520" spans="1:7" s="53" customFormat="1">
      <c r="A520" s="52"/>
      <c r="B520" s="19"/>
      <c r="C520" s="20"/>
      <c r="D520" s="20"/>
      <c r="E520" s="20"/>
      <c r="F520" s="20"/>
      <c r="G520" s="20"/>
    </row>
    <row r="521" spans="1:7" s="53" customFormat="1">
      <c r="A521" s="52"/>
      <c r="B521" s="19"/>
      <c r="C521" s="20"/>
      <c r="D521" s="20"/>
      <c r="E521" s="20"/>
      <c r="F521" s="20"/>
      <c r="G521" s="20"/>
    </row>
    <row r="522" spans="1:7" s="53" customFormat="1">
      <c r="A522" s="52"/>
      <c r="B522" s="19"/>
      <c r="C522" s="20"/>
      <c r="D522" s="20"/>
      <c r="E522" s="20"/>
      <c r="F522" s="20"/>
      <c r="G522" s="20"/>
    </row>
    <row r="523" spans="1:7" s="53" customFormat="1">
      <c r="A523" s="52"/>
      <c r="B523" s="19"/>
      <c r="C523" s="20"/>
      <c r="D523" s="20"/>
      <c r="E523" s="20"/>
      <c r="F523" s="20"/>
      <c r="G523" s="20"/>
    </row>
    <row r="524" spans="1:7" s="53" customFormat="1">
      <c r="A524" s="52"/>
      <c r="B524" s="19"/>
      <c r="C524" s="20"/>
      <c r="D524" s="20"/>
      <c r="E524" s="20"/>
      <c r="F524" s="20"/>
      <c r="G524" s="20"/>
    </row>
    <row r="525" spans="1:7" s="53" customFormat="1">
      <c r="A525" s="52"/>
      <c r="B525" s="19"/>
      <c r="C525" s="20"/>
      <c r="D525" s="20"/>
      <c r="E525" s="20"/>
      <c r="F525" s="20"/>
      <c r="G525" s="20"/>
    </row>
    <row r="526" spans="1:7" s="53" customFormat="1">
      <c r="A526" s="52"/>
      <c r="B526" s="19"/>
      <c r="C526" s="20"/>
      <c r="D526" s="20"/>
      <c r="E526" s="20"/>
      <c r="F526" s="20"/>
      <c r="G526" s="20"/>
    </row>
    <row r="527" spans="1:7" s="53" customFormat="1">
      <c r="A527" s="52"/>
      <c r="B527" s="19"/>
      <c r="C527" s="20"/>
      <c r="D527" s="20"/>
      <c r="E527" s="20"/>
      <c r="F527" s="20"/>
      <c r="G527" s="20"/>
    </row>
    <row r="528" spans="1:7" s="53" customFormat="1">
      <c r="A528" s="52"/>
      <c r="B528" s="19"/>
      <c r="C528" s="20"/>
      <c r="D528" s="20"/>
      <c r="E528" s="20"/>
      <c r="F528" s="20"/>
      <c r="G528" s="20"/>
    </row>
    <row r="529" spans="1:7" s="53" customFormat="1">
      <c r="A529" s="52"/>
      <c r="B529" s="19"/>
      <c r="C529" s="20"/>
      <c r="D529" s="20"/>
      <c r="E529" s="20"/>
      <c r="F529" s="20"/>
      <c r="G529" s="20"/>
    </row>
    <row r="530" spans="1:7" s="53" customFormat="1">
      <c r="A530" s="52"/>
      <c r="B530" s="19"/>
      <c r="C530" s="20"/>
      <c r="D530" s="20"/>
      <c r="E530" s="20"/>
      <c r="F530" s="20"/>
      <c r="G530" s="20"/>
    </row>
    <row r="531" spans="1:7" s="53" customFormat="1">
      <c r="A531" s="52"/>
      <c r="B531" s="19"/>
      <c r="C531" s="20"/>
      <c r="D531" s="20"/>
      <c r="E531" s="20"/>
      <c r="F531" s="20"/>
      <c r="G531" s="20"/>
    </row>
    <row r="532" spans="1:7" s="53" customFormat="1">
      <c r="A532" s="52"/>
      <c r="B532" s="19"/>
      <c r="C532" s="20"/>
      <c r="D532" s="20"/>
      <c r="E532" s="20"/>
      <c r="F532" s="20"/>
      <c r="G532" s="20"/>
    </row>
    <row r="533" spans="1:7" s="53" customFormat="1">
      <c r="A533" s="52"/>
      <c r="B533" s="19"/>
      <c r="C533" s="20"/>
      <c r="D533" s="20"/>
      <c r="E533" s="20"/>
      <c r="F533" s="20"/>
      <c r="G533" s="20"/>
    </row>
    <row r="534" spans="1:7" s="53" customFormat="1">
      <c r="A534" s="52"/>
      <c r="B534" s="19"/>
      <c r="C534" s="20"/>
      <c r="D534" s="20"/>
      <c r="E534" s="20"/>
      <c r="F534" s="20"/>
      <c r="G534" s="20"/>
    </row>
    <row r="535" spans="1:7" s="53" customFormat="1">
      <c r="A535" s="52"/>
      <c r="B535" s="19"/>
      <c r="C535" s="20"/>
      <c r="D535" s="20"/>
      <c r="E535" s="20"/>
      <c r="F535" s="20"/>
      <c r="G535" s="20"/>
    </row>
    <row r="536" spans="1:7" s="53" customFormat="1">
      <c r="A536" s="52"/>
      <c r="B536" s="19"/>
      <c r="C536" s="20"/>
      <c r="D536" s="20"/>
      <c r="E536" s="20"/>
      <c r="F536" s="20"/>
      <c r="G536" s="20"/>
    </row>
    <row r="537" spans="1:7" s="53" customFormat="1">
      <c r="A537" s="52"/>
      <c r="B537" s="19"/>
      <c r="C537" s="20"/>
      <c r="D537" s="20"/>
      <c r="E537" s="20"/>
      <c r="F537" s="20"/>
      <c r="G537" s="20"/>
    </row>
    <row r="538" spans="1:7" s="53" customFormat="1">
      <c r="A538" s="52"/>
      <c r="B538" s="19"/>
      <c r="C538" s="20"/>
      <c r="D538" s="20"/>
      <c r="E538" s="20"/>
      <c r="F538" s="20"/>
      <c r="G538" s="20"/>
    </row>
    <row r="539" spans="1:7" s="53" customFormat="1">
      <c r="A539" s="52"/>
      <c r="B539" s="19"/>
      <c r="C539" s="20"/>
      <c r="D539" s="20"/>
      <c r="E539" s="20"/>
      <c r="F539" s="20"/>
      <c r="G539" s="20"/>
    </row>
    <row r="540" spans="1:7" s="53" customFormat="1">
      <c r="A540" s="52"/>
      <c r="B540" s="19"/>
      <c r="C540" s="20"/>
      <c r="D540" s="20"/>
      <c r="E540" s="20"/>
      <c r="F540" s="20"/>
      <c r="G540" s="20"/>
    </row>
    <row r="541" spans="1:7" s="53" customFormat="1">
      <c r="A541" s="52"/>
      <c r="B541" s="19"/>
      <c r="C541" s="20"/>
      <c r="D541" s="20"/>
      <c r="E541" s="20"/>
      <c r="F541" s="20"/>
      <c r="G541" s="20"/>
    </row>
    <row r="542" spans="1:7" s="53" customFormat="1">
      <c r="A542" s="52"/>
      <c r="B542" s="19"/>
      <c r="C542" s="20"/>
      <c r="D542" s="20"/>
      <c r="E542" s="20"/>
      <c r="F542" s="20"/>
      <c r="G542" s="20"/>
    </row>
    <row r="543" spans="1:7" s="53" customFormat="1">
      <c r="A543" s="52"/>
      <c r="B543" s="19"/>
      <c r="C543" s="20"/>
      <c r="D543" s="20"/>
      <c r="E543" s="20"/>
      <c r="F543" s="20"/>
      <c r="G543" s="20"/>
    </row>
    <row r="544" spans="1:7" s="53" customFormat="1">
      <c r="A544" s="52"/>
      <c r="B544" s="19"/>
      <c r="C544" s="20"/>
      <c r="D544" s="20"/>
      <c r="E544" s="20"/>
      <c r="F544" s="20"/>
      <c r="G544" s="20"/>
    </row>
    <row r="545" spans="1:7" s="53" customFormat="1">
      <c r="A545" s="52"/>
      <c r="B545" s="19"/>
      <c r="C545" s="20"/>
      <c r="D545" s="20"/>
      <c r="E545" s="20"/>
      <c r="F545" s="20"/>
      <c r="G545" s="20"/>
    </row>
    <row r="546" spans="1:7" s="53" customFormat="1">
      <c r="A546" s="52"/>
      <c r="B546" s="19"/>
      <c r="C546" s="20"/>
      <c r="D546" s="20"/>
      <c r="E546" s="20"/>
      <c r="F546" s="20"/>
      <c r="G546" s="20"/>
    </row>
    <row r="547" spans="1:7" s="53" customFormat="1">
      <c r="A547" s="52"/>
      <c r="B547" s="19"/>
      <c r="C547" s="20"/>
      <c r="D547" s="20"/>
      <c r="E547" s="20"/>
      <c r="F547" s="20"/>
      <c r="G547" s="20"/>
    </row>
    <row r="548" spans="1:7" s="53" customFormat="1">
      <c r="A548" s="52"/>
      <c r="B548" s="19"/>
      <c r="C548" s="20"/>
      <c r="D548" s="20"/>
      <c r="E548" s="20"/>
      <c r="F548" s="20"/>
      <c r="G548" s="20"/>
    </row>
    <row r="549" spans="1:7" s="53" customFormat="1">
      <c r="A549" s="52"/>
      <c r="B549" s="19"/>
      <c r="C549" s="20"/>
      <c r="D549" s="20"/>
      <c r="E549" s="20"/>
      <c r="F549" s="20"/>
      <c r="G549" s="20"/>
    </row>
    <row r="550" spans="1:7" s="53" customFormat="1">
      <c r="A550" s="52"/>
      <c r="B550" s="19"/>
      <c r="C550" s="20"/>
      <c r="D550" s="20"/>
      <c r="E550" s="20"/>
      <c r="F550" s="20"/>
      <c r="G550" s="20"/>
    </row>
    <row r="551" spans="1:7" s="53" customFormat="1">
      <c r="A551" s="52"/>
      <c r="B551" s="19"/>
      <c r="C551" s="20"/>
      <c r="D551" s="20"/>
      <c r="E551" s="20"/>
      <c r="F551" s="20"/>
      <c r="G551" s="20"/>
    </row>
    <row r="552" spans="1:7" s="53" customFormat="1">
      <c r="A552" s="52"/>
      <c r="B552" s="19"/>
      <c r="C552" s="20"/>
      <c r="D552" s="20"/>
      <c r="E552" s="20"/>
      <c r="F552" s="20"/>
      <c r="G552" s="20"/>
    </row>
    <row r="553" spans="1:7" s="53" customFormat="1">
      <c r="A553" s="52"/>
      <c r="B553" s="19"/>
      <c r="C553" s="20"/>
      <c r="D553" s="20"/>
      <c r="E553" s="20"/>
      <c r="F553" s="20"/>
      <c r="G553" s="20"/>
    </row>
    <row r="554" spans="1:7" s="53" customFormat="1">
      <c r="A554" s="52"/>
      <c r="B554" s="19"/>
      <c r="C554" s="20"/>
      <c r="D554" s="20"/>
      <c r="E554" s="20"/>
      <c r="F554" s="20"/>
      <c r="G554" s="20"/>
    </row>
    <row r="555" spans="1:7" s="53" customFormat="1">
      <c r="A555" s="52"/>
      <c r="B555" s="19"/>
      <c r="C555" s="20"/>
      <c r="D555" s="20"/>
      <c r="E555" s="20"/>
      <c r="F555" s="20"/>
      <c r="G555" s="20"/>
    </row>
    <row r="556" spans="1:7" s="53" customFormat="1">
      <c r="A556" s="52"/>
      <c r="B556" s="19"/>
      <c r="C556" s="20"/>
      <c r="D556" s="20"/>
      <c r="E556" s="20"/>
      <c r="F556" s="20"/>
      <c r="G556" s="20"/>
    </row>
    <row r="557" spans="1:7" s="53" customFormat="1">
      <c r="A557" s="52"/>
      <c r="B557" s="19"/>
      <c r="C557" s="20"/>
      <c r="D557" s="20"/>
      <c r="E557" s="20"/>
      <c r="F557" s="20"/>
      <c r="G557" s="20"/>
    </row>
    <row r="558" spans="1:7" s="53" customFormat="1">
      <c r="A558" s="52"/>
      <c r="B558" s="19"/>
      <c r="C558" s="20"/>
      <c r="D558" s="20"/>
      <c r="E558" s="20"/>
      <c r="F558" s="20"/>
      <c r="G558" s="20"/>
    </row>
    <row r="559" spans="1:7" s="53" customFormat="1">
      <c r="A559" s="52"/>
      <c r="B559" s="19"/>
      <c r="C559" s="20"/>
      <c r="D559" s="20"/>
      <c r="E559" s="20"/>
      <c r="F559" s="20"/>
      <c r="G559" s="20"/>
    </row>
    <row r="560" spans="1:7" s="53" customFormat="1">
      <c r="A560" s="52"/>
      <c r="B560" s="19"/>
      <c r="C560" s="20"/>
      <c r="D560" s="20"/>
      <c r="E560" s="20"/>
      <c r="F560" s="20"/>
      <c r="G560" s="20"/>
    </row>
    <row r="561" spans="1:7" s="53" customFormat="1">
      <c r="A561" s="52"/>
      <c r="B561" s="19"/>
      <c r="C561" s="20"/>
      <c r="D561" s="20"/>
      <c r="E561" s="20"/>
      <c r="F561" s="20"/>
      <c r="G561" s="20"/>
    </row>
    <row r="562" spans="1:7" s="53" customFormat="1">
      <c r="A562" s="52"/>
      <c r="B562" s="19"/>
      <c r="C562" s="20"/>
      <c r="D562" s="20"/>
      <c r="E562" s="20"/>
      <c r="F562" s="20"/>
      <c r="G562" s="20"/>
    </row>
    <row r="563" spans="1:7" s="53" customFormat="1">
      <c r="A563" s="52"/>
      <c r="B563" s="19"/>
      <c r="C563" s="20"/>
      <c r="D563" s="20"/>
      <c r="E563" s="20"/>
      <c r="F563" s="20"/>
      <c r="G563" s="20"/>
    </row>
    <row r="564" spans="1:7" s="53" customFormat="1">
      <c r="A564" s="52"/>
      <c r="B564" s="19"/>
      <c r="C564" s="20"/>
      <c r="D564" s="20"/>
      <c r="E564" s="20"/>
      <c r="F564" s="20"/>
      <c r="G564" s="20"/>
    </row>
    <row r="565" spans="1:7" s="53" customFormat="1">
      <c r="A565" s="52"/>
      <c r="B565" s="19"/>
      <c r="C565" s="20"/>
      <c r="D565" s="20"/>
      <c r="E565" s="20"/>
      <c r="F565" s="20"/>
      <c r="G565" s="20"/>
    </row>
    <row r="566" spans="1:7" s="53" customFormat="1">
      <c r="A566" s="52"/>
      <c r="B566" s="19"/>
      <c r="C566" s="20"/>
      <c r="D566" s="20"/>
      <c r="E566" s="20"/>
      <c r="F566" s="20"/>
      <c r="G566" s="20"/>
    </row>
    <row r="567" spans="1:7" s="53" customFormat="1">
      <c r="A567" s="52"/>
      <c r="B567" s="19"/>
      <c r="C567" s="20"/>
      <c r="D567" s="20"/>
      <c r="E567" s="20"/>
      <c r="F567" s="20"/>
      <c r="G567" s="20"/>
    </row>
    <row r="568" spans="1:7" s="53" customFormat="1">
      <c r="A568" s="52"/>
      <c r="B568" s="19"/>
      <c r="C568" s="20"/>
      <c r="D568" s="20"/>
      <c r="E568" s="20"/>
      <c r="F568" s="20"/>
      <c r="G568" s="20"/>
    </row>
    <row r="569" spans="1:7" s="53" customFormat="1">
      <c r="A569" s="52"/>
      <c r="B569" s="19"/>
      <c r="C569" s="20"/>
      <c r="D569" s="20"/>
      <c r="E569" s="20"/>
      <c r="F569" s="20"/>
      <c r="G569" s="20"/>
    </row>
    <row r="570" spans="1:7" s="53" customFormat="1">
      <c r="A570" s="52"/>
      <c r="B570" s="19"/>
      <c r="C570" s="20"/>
      <c r="D570" s="20"/>
      <c r="E570" s="20"/>
      <c r="F570" s="20"/>
      <c r="G570" s="20"/>
    </row>
    <row r="571" spans="1:7" s="53" customFormat="1">
      <c r="A571" s="52"/>
      <c r="B571" s="19"/>
      <c r="C571" s="20"/>
      <c r="D571" s="20"/>
      <c r="E571" s="20"/>
      <c r="F571" s="20"/>
      <c r="G571" s="20"/>
    </row>
    <row r="572" spans="1:7" s="53" customFormat="1">
      <c r="A572" s="52"/>
      <c r="B572" s="19"/>
      <c r="C572" s="20"/>
      <c r="D572" s="20"/>
      <c r="E572" s="20"/>
      <c r="F572" s="20"/>
      <c r="G572" s="20"/>
    </row>
    <row r="573" spans="1:7" s="53" customFormat="1">
      <c r="A573" s="52"/>
      <c r="B573" s="19"/>
      <c r="C573" s="20"/>
      <c r="D573" s="20"/>
      <c r="E573" s="20"/>
      <c r="F573" s="20"/>
      <c r="G573" s="20"/>
    </row>
    <row r="574" spans="1:7" s="53" customFormat="1">
      <c r="A574" s="52"/>
      <c r="B574" s="19"/>
      <c r="C574" s="20"/>
      <c r="D574" s="20"/>
      <c r="E574" s="20"/>
      <c r="F574" s="20"/>
      <c r="G574" s="20"/>
    </row>
    <row r="575" spans="1:7" s="53" customFormat="1">
      <c r="A575" s="52"/>
      <c r="B575" s="19"/>
      <c r="C575" s="20"/>
      <c r="D575" s="20"/>
      <c r="E575" s="20"/>
      <c r="F575" s="20"/>
      <c r="G575" s="20"/>
    </row>
    <row r="576" spans="1:7" s="53" customFormat="1">
      <c r="A576" s="52"/>
      <c r="B576" s="19"/>
      <c r="C576" s="20"/>
      <c r="D576" s="20"/>
      <c r="E576" s="20"/>
      <c r="F576" s="20"/>
      <c r="G576" s="20"/>
    </row>
    <row r="577" spans="1:7" s="53" customFormat="1">
      <c r="A577" s="52"/>
      <c r="B577" s="19"/>
      <c r="C577" s="20"/>
      <c r="D577" s="20"/>
      <c r="E577" s="20"/>
      <c r="F577" s="20"/>
      <c r="G577" s="20"/>
    </row>
    <row r="578" spans="1:7" s="53" customFormat="1">
      <c r="A578" s="52"/>
      <c r="B578" s="19"/>
      <c r="C578" s="20"/>
      <c r="D578" s="20"/>
      <c r="E578" s="20"/>
      <c r="F578" s="20"/>
      <c r="G578" s="20"/>
    </row>
    <row r="579" spans="1:7" s="53" customFormat="1">
      <c r="A579" s="52"/>
      <c r="B579" s="19"/>
      <c r="C579" s="20"/>
      <c r="D579" s="20"/>
      <c r="E579" s="20"/>
      <c r="F579" s="20"/>
      <c r="G579" s="20"/>
    </row>
    <row r="580" spans="1:7" s="53" customFormat="1">
      <c r="A580" s="52"/>
      <c r="B580" s="19"/>
      <c r="C580" s="20"/>
      <c r="D580" s="20"/>
      <c r="E580" s="20"/>
      <c r="F580" s="20"/>
      <c r="G580" s="20"/>
    </row>
    <row r="581" spans="1:7" s="53" customFormat="1">
      <c r="A581" s="52"/>
      <c r="B581" s="19"/>
      <c r="C581" s="20"/>
      <c r="D581" s="20"/>
      <c r="E581" s="20"/>
      <c r="F581" s="20"/>
      <c r="G581" s="20"/>
    </row>
    <row r="582" spans="1:7" s="53" customFormat="1">
      <c r="A582" s="52"/>
      <c r="B582" s="19"/>
      <c r="C582" s="20"/>
      <c r="D582" s="20"/>
      <c r="E582" s="20"/>
      <c r="F582" s="20"/>
      <c r="G582" s="20"/>
    </row>
    <row r="583" spans="1:7" s="53" customFormat="1">
      <c r="A583" s="52"/>
      <c r="B583" s="19"/>
      <c r="C583" s="20"/>
      <c r="D583" s="20"/>
      <c r="E583" s="20"/>
      <c r="F583" s="20"/>
      <c r="G583" s="20"/>
    </row>
    <row r="584" spans="1:7" s="53" customFormat="1">
      <c r="A584" s="52"/>
      <c r="B584" s="19"/>
      <c r="C584" s="20"/>
      <c r="D584" s="20"/>
      <c r="E584" s="20"/>
      <c r="F584" s="20"/>
      <c r="G584" s="20"/>
    </row>
    <row r="585" spans="1:7" s="53" customFormat="1">
      <c r="A585" s="52"/>
      <c r="B585" s="19"/>
      <c r="C585" s="20"/>
      <c r="D585" s="20"/>
      <c r="E585" s="20"/>
      <c r="F585" s="20"/>
      <c r="G585" s="20"/>
    </row>
    <row r="586" spans="1:7" s="53" customFormat="1">
      <c r="A586" s="52"/>
      <c r="B586" s="19"/>
      <c r="C586" s="20"/>
      <c r="D586" s="20"/>
      <c r="E586" s="20"/>
      <c r="F586" s="20"/>
      <c r="G586" s="20"/>
    </row>
    <row r="587" spans="1:7" s="53" customFormat="1">
      <c r="A587" s="52"/>
      <c r="B587" s="19"/>
      <c r="C587" s="20"/>
      <c r="D587" s="20"/>
      <c r="E587" s="20"/>
      <c r="F587" s="20"/>
      <c r="G587" s="20"/>
    </row>
    <row r="588" spans="1:7" s="53" customFormat="1">
      <c r="A588" s="52"/>
      <c r="B588" s="19"/>
      <c r="C588" s="20"/>
      <c r="D588" s="20"/>
      <c r="E588" s="20"/>
      <c r="F588" s="20"/>
      <c r="G588" s="20"/>
    </row>
    <row r="589" spans="1:7" s="53" customFormat="1">
      <c r="A589" s="52"/>
      <c r="B589" s="19"/>
      <c r="C589" s="20"/>
      <c r="D589" s="20"/>
      <c r="E589" s="20"/>
      <c r="F589" s="20"/>
      <c r="G589" s="20"/>
    </row>
    <row r="590" spans="1:7" s="53" customFormat="1">
      <c r="A590" s="52"/>
      <c r="B590" s="19"/>
      <c r="C590" s="20"/>
      <c r="D590" s="20"/>
      <c r="E590" s="20"/>
      <c r="F590" s="20"/>
      <c r="G590" s="20"/>
    </row>
    <row r="591" spans="1:7" s="53" customFormat="1">
      <c r="A591" s="52"/>
      <c r="B591" s="19"/>
      <c r="C591" s="20"/>
      <c r="D591" s="20"/>
      <c r="E591" s="20"/>
      <c r="F591" s="20"/>
      <c r="G591" s="20"/>
    </row>
    <row r="592" spans="1:7" s="53" customFormat="1">
      <c r="A592" s="52"/>
      <c r="B592" s="19"/>
      <c r="C592" s="20"/>
      <c r="D592" s="20"/>
      <c r="E592" s="20"/>
      <c r="F592" s="20"/>
      <c r="G592" s="20"/>
    </row>
    <row r="593" spans="1:7" s="53" customFormat="1">
      <c r="A593" s="52"/>
      <c r="B593" s="19"/>
      <c r="C593" s="20"/>
      <c r="D593" s="20"/>
      <c r="E593" s="20"/>
      <c r="F593" s="20"/>
      <c r="G593" s="20"/>
    </row>
    <row r="594" spans="1:7" s="53" customFormat="1">
      <c r="A594" s="52"/>
      <c r="B594" s="19"/>
      <c r="C594" s="20"/>
      <c r="D594" s="20"/>
      <c r="E594" s="20"/>
      <c r="F594" s="20"/>
      <c r="G594" s="20"/>
    </row>
    <row r="595" spans="1:7" s="53" customFormat="1">
      <c r="A595" s="52"/>
      <c r="B595" s="19"/>
      <c r="C595" s="20"/>
      <c r="D595" s="20"/>
      <c r="E595" s="20"/>
      <c r="F595" s="20"/>
      <c r="G595" s="20"/>
    </row>
    <row r="596" spans="1:7" s="53" customFormat="1">
      <c r="A596" s="52"/>
      <c r="B596" s="19"/>
      <c r="C596" s="20"/>
      <c r="D596" s="20"/>
      <c r="E596" s="20"/>
      <c r="F596" s="20"/>
      <c r="G596" s="20"/>
    </row>
    <row r="597" spans="1:7" s="53" customFormat="1">
      <c r="A597" s="52"/>
      <c r="B597" s="19"/>
      <c r="C597" s="20"/>
      <c r="D597" s="20"/>
      <c r="E597" s="20"/>
      <c r="F597" s="20"/>
      <c r="G597" s="20"/>
    </row>
    <row r="598" spans="1:7" s="53" customFormat="1">
      <c r="A598" s="52"/>
      <c r="B598" s="19"/>
      <c r="C598" s="20"/>
      <c r="D598" s="20"/>
      <c r="E598" s="20"/>
      <c r="F598" s="20"/>
      <c r="G598" s="20"/>
    </row>
    <row r="599" spans="1:7" s="53" customFormat="1">
      <c r="A599" s="52"/>
      <c r="B599" s="19"/>
      <c r="C599" s="20"/>
      <c r="D599" s="20"/>
      <c r="E599" s="20"/>
      <c r="F599" s="20"/>
      <c r="G599" s="20"/>
    </row>
    <row r="600" spans="1:7" s="53" customFormat="1">
      <c r="A600" s="52"/>
      <c r="B600" s="19"/>
      <c r="C600" s="20"/>
      <c r="D600" s="20"/>
      <c r="E600" s="20"/>
      <c r="F600" s="20"/>
      <c r="G600" s="20"/>
    </row>
    <row r="601" spans="1:7" s="53" customFormat="1">
      <c r="A601" s="52"/>
      <c r="B601" s="19"/>
      <c r="C601" s="20"/>
      <c r="D601" s="20"/>
      <c r="E601" s="20"/>
      <c r="F601" s="20"/>
      <c r="G601" s="20"/>
    </row>
    <row r="602" spans="1:7" s="53" customFormat="1">
      <c r="A602" s="52"/>
      <c r="B602" s="19"/>
      <c r="C602" s="20"/>
      <c r="D602" s="20"/>
      <c r="E602" s="20"/>
      <c r="F602" s="20"/>
      <c r="G602" s="20"/>
    </row>
    <row r="603" spans="1:7" s="53" customFormat="1">
      <c r="A603" s="52"/>
      <c r="B603" s="19"/>
      <c r="C603" s="20"/>
      <c r="D603" s="20"/>
      <c r="E603" s="20"/>
      <c r="F603" s="20"/>
      <c r="G603" s="20"/>
    </row>
    <row r="604" spans="1:7" s="53" customFormat="1">
      <c r="A604" s="52"/>
      <c r="B604" s="19"/>
      <c r="C604" s="20"/>
      <c r="D604" s="20"/>
      <c r="E604" s="20"/>
      <c r="F604" s="20"/>
      <c r="G604" s="20"/>
    </row>
    <row r="605" spans="1:7" s="53" customFormat="1">
      <c r="A605" s="52"/>
      <c r="B605" s="19"/>
      <c r="C605" s="20"/>
      <c r="D605" s="20"/>
      <c r="E605" s="20"/>
      <c r="F605" s="20"/>
      <c r="G605" s="20"/>
    </row>
    <row r="606" spans="1:7" s="53" customFormat="1">
      <c r="A606" s="52"/>
      <c r="B606" s="19"/>
      <c r="C606" s="20"/>
      <c r="D606" s="20"/>
      <c r="E606" s="20"/>
      <c r="F606" s="20"/>
      <c r="G606" s="20"/>
    </row>
    <row r="607" spans="1:7" s="53" customFormat="1">
      <c r="A607" s="52"/>
      <c r="B607" s="19"/>
      <c r="C607" s="20"/>
      <c r="D607" s="20"/>
      <c r="E607" s="20"/>
      <c r="F607" s="20"/>
      <c r="G607" s="20"/>
    </row>
    <row r="608" spans="1:7" s="53" customFormat="1">
      <c r="A608" s="52"/>
      <c r="B608" s="19"/>
      <c r="C608" s="20"/>
      <c r="D608" s="20"/>
      <c r="E608" s="20"/>
      <c r="F608" s="20"/>
      <c r="G608" s="20"/>
    </row>
    <row r="609" spans="1:7" s="53" customFormat="1">
      <c r="A609" s="52"/>
      <c r="B609" s="19"/>
      <c r="C609" s="20"/>
      <c r="D609" s="20"/>
      <c r="E609" s="20"/>
      <c r="F609" s="20"/>
      <c r="G609" s="20"/>
    </row>
    <row r="610" spans="1:7" s="53" customFormat="1">
      <c r="A610" s="52"/>
      <c r="B610" s="19"/>
      <c r="C610" s="20"/>
      <c r="D610" s="20"/>
      <c r="E610" s="20"/>
      <c r="F610" s="20"/>
      <c r="G610" s="20"/>
    </row>
    <row r="611" spans="1:7" s="53" customFormat="1">
      <c r="A611" s="52"/>
      <c r="B611" s="19"/>
      <c r="C611" s="20"/>
      <c r="D611" s="20"/>
      <c r="E611" s="20"/>
      <c r="F611" s="20"/>
      <c r="G611" s="20"/>
    </row>
    <row r="612" spans="1:7" s="53" customFormat="1">
      <c r="A612" s="52"/>
      <c r="B612" s="19"/>
      <c r="C612" s="20"/>
      <c r="D612" s="20"/>
      <c r="E612" s="20"/>
      <c r="F612" s="20"/>
      <c r="G612" s="20"/>
    </row>
    <row r="613" spans="1:7" s="53" customFormat="1">
      <c r="A613" s="52"/>
      <c r="B613" s="19"/>
      <c r="C613" s="20"/>
      <c r="D613" s="20"/>
      <c r="E613" s="20"/>
      <c r="F613" s="20"/>
      <c r="G613" s="20"/>
    </row>
    <row r="614" spans="1:7" s="53" customFormat="1">
      <c r="A614" s="52"/>
      <c r="B614" s="19"/>
      <c r="C614" s="20"/>
      <c r="D614" s="20"/>
      <c r="E614" s="20"/>
      <c r="F614" s="20"/>
      <c r="G614" s="20"/>
    </row>
    <row r="615" spans="1:7" s="53" customFormat="1">
      <c r="A615" s="52"/>
      <c r="B615" s="19"/>
      <c r="C615" s="20"/>
      <c r="D615" s="20"/>
      <c r="E615" s="20"/>
      <c r="F615" s="20"/>
      <c r="G615" s="20"/>
    </row>
    <row r="616" spans="1:7" s="53" customFormat="1">
      <c r="A616" s="52"/>
      <c r="B616" s="19"/>
      <c r="C616" s="20"/>
      <c r="D616" s="20"/>
      <c r="E616" s="20"/>
      <c r="F616" s="20"/>
      <c r="G616" s="20"/>
    </row>
    <row r="617" spans="1:7" s="53" customFormat="1">
      <c r="A617" s="52"/>
      <c r="B617" s="19"/>
      <c r="C617" s="20"/>
      <c r="D617" s="20"/>
      <c r="E617" s="20"/>
      <c r="F617" s="20"/>
      <c r="G617" s="20"/>
    </row>
    <row r="618" spans="1:7" s="53" customFormat="1">
      <c r="A618" s="52"/>
      <c r="B618" s="19"/>
      <c r="C618" s="20"/>
      <c r="D618" s="20"/>
      <c r="E618" s="20"/>
      <c r="F618" s="20"/>
      <c r="G618" s="20"/>
    </row>
    <row r="619" spans="1:7" s="53" customFormat="1">
      <c r="A619" s="52"/>
      <c r="B619" s="19"/>
      <c r="C619" s="20"/>
      <c r="D619" s="20"/>
      <c r="E619" s="20"/>
      <c r="F619" s="20"/>
      <c r="G619" s="20"/>
    </row>
    <row r="620" spans="1:7" s="53" customFormat="1">
      <c r="A620" s="52"/>
      <c r="B620" s="19"/>
      <c r="C620" s="20"/>
      <c r="D620" s="20"/>
      <c r="E620" s="20"/>
      <c r="F620" s="20"/>
      <c r="G620" s="20"/>
    </row>
    <row r="621" spans="1:7" s="53" customFormat="1">
      <c r="A621" s="52"/>
      <c r="B621" s="19"/>
      <c r="C621" s="20"/>
      <c r="D621" s="20"/>
      <c r="E621" s="20"/>
      <c r="F621" s="20"/>
      <c r="G621" s="20"/>
    </row>
    <row r="622" spans="1:7" s="53" customFormat="1">
      <c r="A622" s="52"/>
      <c r="B622" s="19"/>
      <c r="C622" s="20"/>
      <c r="D622" s="20"/>
      <c r="E622" s="20"/>
      <c r="F622" s="20"/>
      <c r="G622" s="20"/>
    </row>
    <row r="623" spans="1:7" s="53" customFormat="1">
      <c r="A623" s="52"/>
      <c r="B623" s="19"/>
      <c r="C623" s="20"/>
      <c r="D623" s="20"/>
      <c r="E623" s="20"/>
      <c r="F623" s="20"/>
      <c r="G623" s="20"/>
    </row>
    <row r="624" spans="1:7" s="53" customFormat="1">
      <c r="A624" s="52"/>
      <c r="B624" s="19"/>
      <c r="C624" s="20"/>
      <c r="D624" s="20"/>
      <c r="E624" s="20"/>
      <c r="F624" s="20"/>
      <c r="G624" s="20"/>
    </row>
    <row r="625" spans="1:7" s="53" customFormat="1">
      <c r="A625" s="52"/>
      <c r="B625" s="19"/>
      <c r="C625" s="20"/>
      <c r="D625" s="20"/>
      <c r="E625" s="20"/>
      <c r="F625" s="20"/>
      <c r="G625" s="20"/>
    </row>
    <row r="626" spans="1:7" s="53" customFormat="1">
      <c r="A626" s="52"/>
      <c r="B626" s="19"/>
      <c r="C626" s="20"/>
      <c r="D626" s="20"/>
      <c r="E626" s="20"/>
      <c r="F626" s="20"/>
      <c r="G626" s="20"/>
    </row>
    <row r="627" spans="1:7" s="53" customFormat="1">
      <c r="A627" s="52"/>
      <c r="B627" s="19"/>
      <c r="C627" s="20"/>
      <c r="D627" s="20"/>
      <c r="E627" s="20"/>
      <c r="F627" s="20"/>
      <c r="G627" s="20"/>
    </row>
    <row r="628" spans="1:7" s="53" customFormat="1">
      <c r="A628" s="52"/>
      <c r="B628" s="19"/>
      <c r="C628" s="20"/>
      <c r="D628" s="20"/>
      <c r="E628" s="20"/>
      <c r="F628" s="20"/>
      <c r="G628" s="20"/>
    </row>
    <row r="629" spans="1:7" s="53" customFormat="1">
      <c r="A629" s="52"/>
      <c r="B629" s="19"/>
      <c r="C629" s="20"/>
      <c r="D629" s="20"/>
      <c r="E629" s="20"/>
      <c r="F629" s="20"/>
      <c r="G629" s="20"/>
    </row>
    <row r="630" spans="1:7" s="53" customFormat="1">
      <c r="A630" s="52"/>
      <c r="B630" s="19"/>
      <c r="C630" s="20"/>
      <c r="D630" s="20"/>
      <c r="E630" s="20"/>
      <c r="F630" s="20"/>
      <c r="G630" s="20"/>
    </row>
    <row r="631" spans="1:7" s="53" customFormat="1">
      <c r="A631" s="52"/>
      <c r="B631" s="19"/>
      <c r="C631" s="20"/>
      <c r="D631" s="20"/>
      <c r="E631" s="20"/>
      <c r="F631" s="20"/>
      <c r="G631" s="20"/>
    </row>
    <row r="632" spans="1:7" s="53" customFormat="1">
      <c r="A632" s="52"/>
      <c r="B632" s="19"/>
      <c r="C632" s="20"/>
      <c r="D632" s="20"/>
      <c r="E632" s="20"/>
      <c r="F632" s="20"/>
      <c r="G632" s="20"/>
    </row>
    <row r="633" spans="1:7" s="53" customFormat="1">
      <c r="A633" s="52"/>
      <c r="B633" s="19"/>
      <c r="C633" s="20"/>
      <c r="D633" s="20"/>
      <c r="E633" s="20"/>
      <c r="F633" s="20"/>
      <c r="G633" s="20"/>
    </row>
    <row r="634" spans="1:7" s="53" customFormat="1">
      <c r="A634" s="52"/>
      <c r="B634" s="19"/>
      <c r="C634" s="20"/>
      <c r="D634" s="20"/>
      <c r="E634" s="20"/>
      <c r="F634" s="20"/>
      <c r="G634" s="20"/>
    </row>
    <row r="635" spans="1:7" s="53" customFormat="1">
      <c r="A635" s="52"/>
      <c r="B635" s="19"/>
      <c r="C635" s="20"/>
      <c r="D635" s="20"/>
      <c r="E635" s="20"/>
      <c r="F635" s="20"/>
      <c r="G635" s="20"/>
    </row>
    <row r="636" spans="1:7" s="53" customFormat="1">
      <c r="A636" s="52"/>
      <c r="B636" s="19"/>
      <c r="C636" s="20"/>
      <c r="D636" s="20"/>
      <c r="E636" s="20"/>
      <c r="F636" s="20"/>
      <c r="G636" s="20"/>
    </row>
    <row r="637" spans="1:7" s="53" customFormat="1">
      <c r="A637" s="52"/>
      <c r="B637" s="19"/>
      <c r="C637" s="20"/>
      <c r="D637" s="20"/>
      <c r="E637" s="20"/>
      <c r="F637" s="20"/>
      <c r="G637" s="20"/>
    </row>
    <row r="638" spans="1:7" s="53" customFormat="1">
      <c r="A638" s="52"/>
      <c r="B638" s="19"/>
      <c r="C638" s="20"/>
      <c r="D638" s="20"/>
      <c r="E638" s="20"/>
      <c r="F638" s="20"/>
      <c r="G638" s="20"/>
    </row>
    <row r="639" spans="1:7" s="53" customFormat="1">
      <c r="A639" s="52"/>
      <c r="B639" s="19"/>
      <c r="C639" s="20"/>
      <c r="D639" s="20"/>
      <c r="E639" s="20"/>
      <c r="F639" s="20"/>
      <c r="G639" s="20"/>
    </row>
    <row r="640" spans="1:7" s="53" customFormat="1">
      <c r="A640" s="52"/>
      <c r="B640" s="19"/>
      <c r="C640" s="20"/>
      <c r="D640" s="20"/>
      <c r="E640" s="20"/>
      <c r="F640" s="20"/>
      <c r="G640" s="20"/>
    </row>
    <row r="641" spans="1:7" s="53" customFormat="1">
      <c r="A641" s="52"/>
      <c r="B641" s="19"/>
      <c r="C641" s="20"/>
      <c r="D641" s="20"/>
      <c r="E641" s="20"/>
      <c r="F641" s="20"/>
      <c r="G641" s="20"/>
    </row>
    <row r="642" spans="1:7" s="53" customFormat="1">
      <c r="A642" s="52"/>
      <c r="B642" s="19"/>
      <c r="C642" s="20"/>
      <c r="D642" s="20"/>
      <c r="E642" s="20"/>
      <c r="F642" s="20"/>
      <c r="G642" s="20"/>
    </row>
    <row r="643" spans="1:7" s="53" customFormat="1">
      <c r="A643" s="52"/>
      <c r="B643" s="19"/>
      <c r="C643" s="20"/>
      <c r="D643" s="20"/>
      <c r="E643" s="20"/>
      <c r="F643" s="20"/>
      <c r="G643" s="20"/>
    </row>
    <row r="644" spans="1:7" s="53" customFormat="1">
      <c r="A644" s="52"/>
      <c r="B644" s="19"/>
      <c r="C644" s="20"/>
      <c r="D644" s="20"/>
      <c r="E644" s="20"/>
      <c r="F644" s="20"/>
      <c r="G644" s="20"/>
    </row>
    <row r="645" spans="1:7" s="53" customFormat="1">
      <c r="A645" s="52"/>
      <c r="B645" s="19"/>
      <c r="C645" s="20"/>
      <c r="D645" s="20"/>
      <c r="E645" s="20"/>
      <c r="F645" s="20"/>
      <c r="G645" s="20"/>
    </row>
    <row r="646" spans="1:7" s="53" customFormat="1">
      <c r="A646" s="52"/>
      <c r="B646" s="19"/>
      <c r="C646" s="20"/>
      <c r="D646" s="20"/>
      <c r="E646" s="20"/>
      <c r="F646" s="20"/>
      <c r="G646" s="20"/>
    </row>
    <row r="647" spans="1:7" s="53" customFormat="1">
      <c r="A647" s="52"/>
      <c r="B647" s="19"/>
      <c r="C647" s="20"/>
      <c r="D647" s="20"/>
      <c r="E647" s="20"/>
      <c r="F647" s="20"/>
      <c r="G647" s="20"/>
    </row>
    <row r="648" spans="1:7" s="53" customFormat="1">
      <c r="A648" s="52"/>
      <c r="B648" s="19"/>
      <c r="C648" s="20"/>
      <c r="D648" s="20"/>
      <c r="E648" s="20"/>
      <c r="F648" s="20"/>
      <c r="G648" s="20"/>
    </row>
    <row r="649" spans="1:7" s="53" customFormat="1">
      <c r="A649" s="52"/>
      <c r="B649" s="19"/>
      <c r="C649" s="20"/>
      <c r="D649" s="20"/>
      <c r="E649" s="20"/>
      <c r="F649" s="20"/>
      <c r="G649" s="20"/>
    </row>
    <row r="650" spans="1:7" s="53" customFormat="1">
      <c r="A650" s="52"/>
      <c r="B650" s="19"/>
      <c r="C650" s="20"/>
      <c r="D650" s="20"/>
      <c r="E650" s="20"/>
      <c r="F650" s="20"/>
      <c r="G650" s="20"/>
    </row>
    <row r="651" spans="1:7" s="53" customFormat="1">
      <c r="A651" s="52"/>
      <c r="B651" s="19"/>
      <c r="C651" s="20"/>
      <c r="D651" s="20"/>
      <c r="E651" s="20"/>
      <c r="F651" s="20"/>
      <c r="G651" s="20"/>
    </row>
    <row r="652" spans="1:7" s="53" customFormat="1">
      <c r="A652" s="52"/>
      <c r="B652" s="19"/>
      <c r="C652" s="20"/>
      <c r="D652" s="20"/>
      <c r="E652" s="20"/>
      <c r="F652" s="20"/>
      <c r="G652" s="20"/>
    </row>
    <row r="653" spans="1:7" s="53" customFormat="1">
      <c r="A653" s="52"/>
      <c r="B653" s="19"/>
      <c r="C653" s="20"/>
      <c r="D653" s="20"/>
      <c r="E653" s="20"/>
      <c r="F653" s="20"/>
      <c r="G653" s="20"/>
    </row>
    <row r="654" spans="1:7" s="53" customFormat="1">
      <c r="A654" s="52"/>
      <c r="B654" s="19"/>
      <c r="C654" s="20"/>
      <c r="D654" s="20"/>
      <c r="E654" s="20"/>
      <c r="F654" s="20"/>
      <c r="G654" s="20"/>
    </row>
    <row r="655" spans="1:7" s="53" customFormat="1">
      <c r="A655" s="52"/>
      <c r="B655" s="19"/>
      <c r="C655" s="20"/>
      <c r="D655" s="20"/>
      <c r="E655" s="20"/>
      <c r="F655" s="20"/>
      <c r="G655" s="20"/>
    </row>
    <row r="656" spans="1:7" s="53" customFormat="1">
      <c r="A656" s="52"/>
      <c r="B656" s="19"/>
      <c r="C656" s="20"/>
      <c r="D656" s="20"/>
      <c r="E656" s="20"/>
      <c r="F656" s="20"/>
      <c r="G656" s="20"/>
    </row>
    <row r="657" spans="1:7" s="53" customFormat="1">
      <c r="A657" s="52"/>
      <c r="B657" s="19"/>
      <c r="C657" s="20"/>
      <c r="D657" s="20"/>
      <c r="E657" s="20"/>
      <c r="F657" s="20"/>
      <c r="G657" s="20"/>
    </row>
    <row r="658" spans="1:7" s="53" customFormat="1">
      <c r="A658" s="52"/>
      <c r="B658" s="19"/>
      <c r="C658" s="20"/>
      <c r="D658" s="20"/>
      <c r="E658" s="20"/>
      <c r="F658" s="20"/>
      <c r="G658" s="20"/>
    </row>
    <row r="659" spans="1:7" s="53" customFormat="1">
      <c r="A659" s="52"/>
      <c r="B659" s="19"/>
      <c r="C659" s="20"/>
      <c r="D659" s="20"/>
      <c r="E659" s="20"/>
      <c r="F659" s="20"/>
      <c r="G659" s="20"/>
    </row>
    <row r="660" spans="1:7" s="53" customFormat="1">
      <c r="A660" s="52"/>
      <c r="B660" s="19"/>
      <c r="C660" s="20"/>
      <c r="D660" s="20"/>
      <c r="E660" s="20"/>
      <c r="F660" s="20"/>
      <c r="G660" s="20"/>
    </row>
    <row r="661" spans="1:7" s="53" customFormat="1">
      <c r="A661" s="52"/>
      <c r="B661" s="19"/>
      <c r="C661" s="20"/>
      <c r="D661" s="20"/>
      <c r="E661" s="20"/>
      <c r="F661" s="20"/>
      <c r="G661" s="20"/>
    </row>
    <row r="662" spans="1:7" s="53" customFormat="1">
      <c r="A662" s="52"/>
      <c r="B662" s="19"/>
      <c r="C662" s="20"/>
      <c r="D662" s="20"/>
      <c r="E662" s="20"/>
      <c r="F662" s="20"/>
      <c r="G662" s="20"/>
    </row>
    <row r="663" spans="1:7" s="53" customFormat="1">
      <c r="A663" s="52"/>
      <c r="B663" s="19"/>
      <c r="C663" s="20"/>
      <c r="D663" s="20"/>
      <c r="E663" s="20"/>
      <c r="F663" s="20"/>
      <c r="G663" s="20"/>
    </row>
    <row r="664" spans="1:7" s="53" customFormat="1">
      <c r="A664" s="52"/>
      <c r="B664" s="19"/>
      <c r="C664" s="20"/>
      <c r="D664" s="20"/>
      <c r="E664" s="20"/>
      <c r="F664" s="20"/>
      <c r="G664" s="20"/>
    </row>
    <row r="665" spans="1:7" s="53" customFormat="1">
      <c r="A665" s="52"/>
      <c r="B665" s="19"/>
      <c r="C665" s="20"/>
      <c r="D665" s="20"/>
      <c r="E665" s="20"/>
      <c r="F665" s="20"/>
      <c r="G665" s="20"/>
    </row>
    <row r="666" spans="1:7" s="53" customFormat="1">
      <c r="A666" s="52"/>
      <c r="B666" s="19"/>
      <c r="C666" s="20"/>
      <c r="D666" s="20"/>
      <c r="E666" s="20"/>
      <c r="F666" s="20"/>
      <c r="G666" s="20"/>
    </row>
    <row r="667" spans="1:7" s="53" customFormat="1">
      <c r="A667" s="52"/>
      <c r="B667" s="19"/>
      <c r="C667" s="20"/>
      <c r="D667" s="20"/>
      <c r="E667" s="20"/>
      <c r="F667" s="20"/>
      <c r="G667" s="20"/>
    </row>
    <row r="668" spans="1:7" s="53" customFormat="1">
      <c r="A668" s="52"/>
      <c r="B668" s="19"/>
      <c r="C668" s="20"/>
      <c r="D668" s="20"/>
      <c r="E668" s="20"/>
      <c r="F668" s="20"/>
      <c r="G668" s="20"/>
    </row>
    <row r="669" spans="1:7" s="53" customFormat="1">
      <c r="A669" s="52"/>
      <c r="B669" s="19"/>
      <c r="C669" s="20"/>
      <c r="D669" s="20"/>
      <c r="E669" s="20"/>
      <c r="F669" s="20"/>
      <c r="G669" s="20"/>
    </row>
    <row r="670" spans="1:7" s="53" customFormat="1">
      <c r="A670" s="52"/>
      <c r="B670" s="19"/>
      <c r="C670" s="20"/>
      <c r="D670" s="20"/>
      <c r="E670" s="20"/>
      <c r="F670" s="20"/>
      <c r="G670" s="20"/>
    </row>
    <row r="671" spans="1:7" s="53" customFormat="1">
      <c r="A671" s="52"/>
      <c r="B671" s="19"/>
      <c r="C671" s="20"/>
      <c r="D671" s="20"/>
      <c r="E671" s="20"/>
      <c r="F671" s="20"/>
      <c r="G671" s="20"/>
    </row>
    <row r="672" spans="1:7" s="53" customFormat="1">
      <c r="A672" s="52"/>
      <c r="B672" s="19"/>
      <c r="C672" s="20"/>
      <c r="D672" s="20"/>
      <c r="E672" s="20"/>
      <c r="F672" s="20"/>
      <c r="G672" s="20"/>
    </row>
    <row r="673" spans="1:7" s="53" customFormat="1">
      <c r="A673" s="52"/>
      <c r="B673" s="19"/>
      <c r="C673" s="20"/>
      <c r="D673" s="20"/>
      <c r="E673" s="20"/>
      <c r="F673" s="20"/>
      <c r="G673" s="20"/>
    </row>
    <row r="674" spans="1:7" s="53" customFormat="1">
      <c r="A674" s="52"/>
      <c r="B674" s="19"/>
      <c r="C674" s="20"/>
      <c r="D674" s="20"/>
      <c r="E674" s="20"/>
      <c r="F674" s="20"/>
      <c r="G674" s="20"/>
    </row>
    <row r="675" spans="1:7" s="53" customFormat="1">
      <c r="A675" s="52"/>
      <c r="B675" s="19"/>
      <c r="C675" s="20"/>
      <c r="D675" s="20"/>
      <c r="E675" s="20"/>
      <c r="F675" s="20"/>
      <c r="G675" s="20"/>
    </row>
    <row r="676" spans="1:7" s="53" customFormat="1">
      <c r="A676" s="52"/>
      <c r="B676" s="19"/>
      <c r="C676" s="20"/>
      <c r="D676" s="20"/>
      <c r="E676" s="20"/>
      <c r="F676" s="20"/>
      <c r="G676" s="20"/>
    </row>
    <row r="677" spans="1:7" s="53" customFormat="1">
      <c r="A677" s="52"/>
      <c r="B677" s="19"/>
      <c r="C677" s="20"/>
      <c r="D677" s="20"/>
      <c r="E677" s="20"/>
      <c r="F677" s="20"/>
      <c r="G677" s="20"/>
    </row>
    <row r="678" spans="1:7" s="53" customFormat="1">
      <c r="A678" s="52"/>
      <c r="B678" s="19"/>
      <c r="C678" s="20"/>
      <c r="D678" s="20"/>
      <c r="E678" s="20"/>
      <c r="F678" s="20"/>
      <c r="G678" s="20"/>
    </row>
    <row r="679" spans="1:7" s="53" customFormat="1">
      <c r="A679" s="52"/>
      <c r="B679" s="19"/>
      <c r="C679" s="20"/>
      <c r="D679" s="20"/>
      <c r="E679" s="20"/>
      <c r="F679" s="20"/>
      <c r="G679" s="20"/>
    </row>
    <row r="680" spans="1:7" s="53" customFormat="1">
      <c r="A680" s="52"/>
      <c r="B680" s="19"/>
      <c r="C680" s="20"/>
      <c r="D680" s="20"/>
      <c r="E680" s="20"/>
      <c r="F680" s="20"/>
      <c r="G680" s="20"/>
    </row>
    <row r="681" spans="1:7" s="53" customFormat="1">
      <c r="A681" s="52"/>
      <c r="B681" s="19"/>
      <c r="C681" s="20"/>
      <c r="D681" s="20"/>
      <c r="E681" s="20"/>
      <c r="F681" s="20"/>
      <c r="G681" s="20"/>
    </row>
    <row r="682" spans="1:7" s="53" customFormat="1">
      <c r="A682" s="52"/>
      <c r="B682" s="19"/>
      <c r="C682" s="20"/>
      <c r="D682" s="20"/>
      <c r="E682" s="20"/>
      <c r="F682" s="20"/>
      <c r="G682" s="20"/>
    </row>
    <row r="683" spans="1:7" s="53" customFormat="1">
      <c r="A683" s="52"/>
      <c r="B683" s="19"/>
      <c r="C683" s="20"/>
      <c r="D683" s="20"/>
      <c r="E683" s="20"/>
      <c r="F683" s="20"/>
      <c r="G683" s="20"/>
    </row>
    <row r="684" spans="1:7" s="53" customFormat="1">
      <c r="A684" s="52"/>
      <c r="B684" s="19"/>
      <c r="C684" s="20"/>
      <c r="D684" s="20"/>
      <c r="E684" s="20"/>
      <c r="F684" s="20"/>
      <c r="G684" s="20"/>
    </row>
    <row r="685" spans="1:7" s="53" customFormat="1">
      <c r="A685" s="52"/>
      <c r="B685" s="19"/>
      <c r="C685" s="20"/>
      <c r="D685" s="20"/>
      <c r="E685" s="20"/>
      <c r="F685" s="20"/>
      <c r="G685" s="20"/>
    </row>
    <row r="686" spans="1:7" s="53" customFormat="1">
      <c r="A686" s="52"/>
      <c r="B686" s="19"/>
      <c r="C686" s="20"/>
      <c r="D686" s="20"/>
      <c r="E686" s="20"/>
      <c r="F686" s="20"/>
      <c r="G686" s="20"/>
    </row>
    <row r="687" spans="1:7" s="53" customFormat="1">
      <c r="A687" s="52"/>
      <c r="B687" s="19"/>
      <c r="C687" s="20"/>
      <c r="D687" s="20"/>
      <c r="E687" s="20"/>
      <c r="F687" s="20"/>
      <c r="G687" s="20"/>
    </row>
    <row r="688" spans="1:7" s="53" customFormat="1">
      <c r="A688" s="52"/>
      <c r="B688" s="19"/>
      <c r="C688" s="20"/>
      <c r="D688" s="20"/>
      <c r="E688" s="20"/>
      <c r="F688" s="20"/>
      <c r="G688" s="20"/>
    </row>
    <row r="689" spans="1:7" s="53" customFormat="1">
      <c r="A689" s="52"/>
      <c r="B689" s="19"/>
      <c r="C689" s="20"/>
      <c r="D689" s="20"/>
      <c r="E689" s="20"/>
      <c r="F689" s="20"/>
      <c r="G689" s="20"/>
    </row>
    <row r="690" spans="1:7" s="53" customFormat="1">
      <c r="A690" s="52"/>
      <c r="B690" s="19"/>
      <c r="C690" s="20"/>
      <c r="D690" s="20"/>
      <c r="E690" s="20"/>
      <c r="F690" s="20"/>
      <c r="G690" s="20"/>
    </row>
    <row r="691" spans="1:7" s="53" customFormat="1">
      <c r="A691" s="52"/>
      <c r="B691" s="19"/>
      <c r="C691" s="20"/>
      <c r="D691" s="20"/>
      <c r="E691" s="20"/>
      <c r="F691" s="20"/>
      <c r="G691" s="20"/>
    </row>
    <row r="692" spans="1:7" s="53" customFormat="1">
      <c r="A692" s="52"/>
      <c r="B692" s="19"/>
      <c r="C692" s="20"/>
      <c r="D692" s="20"/>
      <c r="E692" s="20"/>
      <c r="F692" s="20"/>
      <c r="G692" s="20"/>
    </row>
    <row r="693" spans="1:7" s="53" customFormat="1">
      <c r="A693" s="52"/>
      <c r="B693" s="19"/>
      <c r="C693" s="20"/>
      <c r="D693" s="20"/>
      <c r="E693" s="20"/>
      <c r="F693" s="20"/>
      <c r="G693" s="20"/>
    </row>
    <row r="694" spans="1:7" s="53" customFormat="1">
      <c r="A694" s="52"/>
      <c r="B694" s="19"/>
      <c r="C694" s="20"/>
      <c r="D694" s="20"/>
      <c r="E694" s="20"/>
      <c r="F694" s="20"/>
      <c r="G694" s="20"/>
    </row>
    <row r="695" spans="1:7" s="53" customFormat="1">
      <c r="A695" s="52"/>
      <c r="B695" s="19"/>
      <c r="C695" s="20"/>
      <c r="D695" s="20"/>
      <c r="E695" s="20"/>
      <c r="F695" s="20"/>
      <c r="G695" s="20"/>
    </row>
    <row r="696" spans="1:7" s="53" customFormat="1">
      <c r="A696" s="52"/>
      <c r="B696" s="19"/>
      <c r="C696" s="20"/>
      <c r="D696" s="20"/>
      <c r="E696" s="20"/>
      <c r="F696" s="20"/>
      <c r="G696" s="20"/>
    </row>
    <row r="697" spans="1:7" s="53" customFormat="1">
      <c r="A697" s="52"/>
      <c r="B697" s="19"/>
      <c r="C697" s="20"/>
      <c r="D697" s="20"/>
      <c r="E697" s="20"/>
      <c r="F697" s="20"/>
      <c r="G697" s="20"/>
    </row>
    <row r="698" spans="1:7" s="53" customFormat="1">
      <c r="A698" s="52"/>
      <c r="B698" s="19"/>
      <c r="C698" s="20"/>
      <c r="D698" s="20"/>
      <c r="E698" s="20"/>
      <c r="F698" s="20"/>
      <c r="G698" s="20"/>
    </row>
    <row r="699" spans="1:7" s="53" customFormat="1">
      <c r="A699" s="52"/>
      <c r="B699" s="19"/>
      <c r="C699" s="20"/>
      <c r="D699" s="20"/>
      <c r="E699" s="20"/>
      <c r="F699" s="20"/>
      <c r="G699" s="20"/>
    </row>
    <row r="700" spans="1:7" s="53" customFormat="1">
      <c r="A700" s="52"/>
      <c r="B700" s="19"/>
      <c r="C700" s="20"/>
      <c r="D700" s="20"/>
      <c r="E700" s="20"/>
      <c r="F700" s="20"/>
      <c r="G700" s="20"/>
    </row>
    <row r="701" spans="1:7" s="53" customFormat="1">
      <c r="A701" s="52"/>
      <c r="B701" s="19"/>
      <c r="C701" s="20"/>
      <c r="D701" s="20"/>
      <c r="E701" s="20"/>
      <c r="F701" s="20"/>
      <c r="G701" s="20"/>
    </row>
    <row r="702" spans="1:7" s="53" customFormat="1">
      <c r="A702" s="52"/>
      <c r="B702" s="19"/>
      <c r="C702" s="20"/>
      <c r="D702" s="20"/>
      <c r="E702" s="20"/>
      <c r="F702" s="20"/>
      <c r="G702" s="20"/>
    </row>
    <row r="703" spans="1:7" s="53" customFormat="1">
      <c r="A703" s="52"/>
      <c r="B703" s="19"/>
      <c r="C703" s="20"/>
      <c r="D703" s="20"/>
      <c r="E703" s="20"/>
      <c r="F703" s="20"/>
      <c r="G703" s="20"/>
    </row>
    <row r="704" spans="1:7" s="53" customFormat="1">
      <c r="A704" s="52"/>
      <c r="B704" s="19"/>
      <c r="C704" s="20"/>
      <c r="D704" s="20"/>
      <c r="E704" s="20"/>
      <c r="F704" s="20"/>
      <c r="G704" s="20"/>
    </row>
    <row r="705" spans="1:7" s="53" customFormat="1">
      <c r="A705" s="52"/>
      <c r="B705" s="19"/>
      <c r="C705" s="20"/>
      <c r="D705" s="20"/>
      <c r="E705" s="20"/>
      <c r="F705" s="20"/>
      <c r="G705" s="20"/>
    </row>
    <row r="706" spans="1:7" s="53" customFormat="1">
      <c r="A706" s="52"/>
      <c r="B706" s="19"/>
      <c r="C706" s="20"/>
      <c r="D706" s="20"/>
      <c r="E706" s="20"/>
      <c r="F706" s="20"/>
      <c r="G706" s="20"/>
    </row>
    <row r="707" spans="1:7" s="53" customFormat="1">
      <c r="A707" s="52"/>
      <c r="B707" s="19"/>
      <c r="C707" s="20"/>
      <c r="D707" s="20"/>
      <c r="E707" s="20"/>
      <c r="F707" s="20"/>
      <c r="G707" s="20"/>
    </row>
    <row r="708" spans="1:7" s="53" customFormat="1">
      <c r="A708" s="52"/>
      <c r="B708" s="19"/>
      <c r="C708" s="20"/>
      <c r="D708" s="20"/>
      <c r="E708" s="20"/>
      <c r="F708" s="20"/>
      <c r="G708" s="20"/>
    </row>
    <row r="709" spans="1:7" s="53" customFormat="1">
      <c r="A709" s="52"/>
      <c r="B709" s="19"/>
      <c r="C709" s="20"/>
      <c r="D709" s="20"/>
      <c r="E709" s="20"/>
      <c r="F709" s="20"/>
      <c r="G709" s="20"/>
    </row>
    <row r="710" spans="1:7" s="53" customFormat="1">
      <c r="A710" s="52"/>
      <c r="B710" s="19"/>
      <c r="C710" s="20"/>
      <c r="D710" s="20"/>
      <c r="E710" s="20"/>
      <c r="F710" s="20"/>
      <c r="G710" s="20"/>
    </row>
    <row r="711" spans="1:7" s="53" customFormat="1">
      <c r="A711" s="52"/>
      <c r="B711" s="19"/>
      <c r="C711" s="20"/>
      <c r="D711" s="20"/>
      <c r="E711" s="20"/>
      <c r="F711" s="20"/>
      <c r="G711" s="20"/>
    </row>
    <row r="712" spans="1:7" s="53" customFormat="1">
      <c r="A712" s="52"/>
      <c r="B712" s="19"/>
      <c r="C712" s="20"/>
      <c r="D712" s="20"/>
      <c r="E712" s="20"/>
      <c r="F712" s="20"/>
      <c r="G712" s="20"/>
    </row>
    <row r="713" spans="1:7" s="53" customFormat="1">
      <c r="A713" s="52"/>
      <c r="B713" s="19"/>
      <c r="C713" s="20"/>
      <c r="D713" s="20"/>
      <c r="E713" s="20"/>
      <c r="F713" s="20"/>
      <c r="G713" s="20"/>
    </row>
    <row r="714" spans="1:7" s="53" customFormat="1">
      <c r="A714" s="52"/>
      <c r="B714" s="19"/>
      <c r="C714" s="20"/>
      <c r="D714" s="20"/>
      <c r="E714" s="20"/>
      <c r="F714" s="20"/>
      <c r="G714" s="20"/>
    </row>
    <row r="715" spans="1:7" s="53" customFormat="1">
      <c r="A715" s="52"/>
      <c r="B715" s="19"/>
      <c r="C715" s="20"/>
      <c r="D715" s="20"/>
      <c r="E715" s="20"/>
      <c r="F715" s="20"/>
      <c r="G715" s="20"/>
    </row>
    <row r="716" spans="1:7" s="53" customFormat="1">
      <c r="A716" s="52"/>
      <c r="B716" s="19"/>
      <c r="C716" s="20"/>
      <c r="D716" s="20"/>
      <c r="E716" s="20"/>
      <c r="F716" s="20"/>
      <c r="G716" s="20"/>
    </row>
    <row r="717" spans="1:7" s="53" customFormat="1">
      <c r="A717" s="52"/>
      <c r="B717" s="19"/>
      <c r="C717" s="20"/>
      <c r="D717" s="20"/>
      <c r="E717" s="20"/>
      <c r="F717" s="20"/>
      <c r="G717" s="20"/>
    </row>
    <row r="718" spans="1:7" s="53" customFormat="1">
      <c r="A718" s="52"/>
      <c r="B718" s="19"/>
      <c r="C718" s="20"/>
      <c r="D718" s="20"/>
      <c r="E718" s="20"/>
      <c r="F718" s="20"/>
      <c r="G718" s="20"/>
    </row>
    <row r="719" spans="1:7" s="53" customFormat="1">
      <c r="A719" s="52"/>
      <c r="B719" s="19"/>
      <c r="C719" s="20"/>
      <c r="D719" s="20"/>
      <c r="E719" s="20"/>
      <c r="F719" s="20"/>
      <c r="G719" s="20"/>
    </row>
    <row r="720" spans="1:7" s="53" customFormat="1">
      <c r="A720" s="52"/>
      <c r="B720" s="19"/>
      <c r="C720" s="20"/>
      <c r="D720" s="20"/>
      <c r="E720" s="20"/>
      <c r="F720" s="20"/>
      <c r="G720" s="20"/>
    </row>
    <row r="721" spans="1:7" s="53" customFormat="1">
      <c r="A721" s="52"/>
      <c r="B721" s="19"/>
      <c r="C721" s="20"/>
      <c r="D721" s="20"/>
      <c r="E721" s="20"/>
      <c r="F721" s="20"/>
      <c r="G721" s="20"/>
    </row>
    <row r="722" spans="1:7" s="53" customFormat="1">
      <c r="A722" s="52"/>
      <c r="B722" s="19"/>
      <c r="C722" s="20"/>
      <c r="D722" s="20"/>
      <c r="E722" s="20"/>
      <c r="F722" s="20"/>
      <c r="G722" s="20"/>
    </row>
    <row r="723" spans="1:7" s="53" customFormat="1">
      <c r="A723" s="52"/>
      <c r="B723" s="19"/>
      <c r="C723" s="20"/>
      <c r="D723" s="20"/>
      <c r="E723" s="20"/>
      <c r="F723" s="20"/>
      <c r="G723" s="20"/>
    </row>
    <row r="724" spans="1:7" s="53" customFormat="1">
      <c r="A724" s="52"/>
      <c r="B724" s="19"/>
      <c r="C724" s="20"/>
      <c r="D724" s="20"/>
      <c r="E724" s="20"/>
      <c r="F724" s="20"/>
      <c r="G724" s="20"/>
    </row>
    <row r="725" spans="1:7" s="53" customFormat="1">
      <c r="A725" s="52"/>
      <c r="B725" s="19"/>
      <c r="C725" s="20"/>
      <c r="D725" s="20"/>
      <c r="E725" s="20"/>
      <c r="F725" s="20"/>
      <c r="G725" s="20"/>
    </row>
    <row r="726" spans="1:7" s="53" customFormat="1">
      <c r="A726" s="52"/>
      <c r="B726" s="19"/>
      <c r="C726" s="20"/>
      <c r="D726" s="20"/>
      <c r="E726" s="20"/>
      <c r="F726" s="20"/>
      <c r="G726" s="20"/>
    </row>
    <row r="727" spans="1:7" s="53" customFormat="1">
      <c r="A727" s="52"/>
      <c r="B727" s="19"/>
      <c r="C727" s="20"/>
      <c r="D727" s="20"/>
      <c r="E727" s="20"/>
      <c r="F727" s="20"/>
      <c r="G727" s="20"/>
    </row>
    <row r="728" spans="1:7" s="53" customFormat="1">
      <c r="A728" s="52"/>
      <c r="B728" s="19"/>
      <c r="C728" s="20"/>
      <c r="D728" s="20"/>
      <c r="E728" s="20"/>
      <c r="F728" s="20"/>
      <c r="G728" s="20"/>
    </row>
    <row r="729" spans="1:7" s="53" customFormat="1">
      <c r="A729" s="52"/>
      <c r="B729" s="19"/>
      <c r="C729" s="20"/>
      <c r="D729" s="20"/>
      <c r="E729" s="20"/>
      <c r="F729" s="20"/>
      <c r="G729" s="20"/>
    </row>
    <row r="730" spans="1:7" s="53" customFormat="1">
      <c r="A730" s="52"/>
      <c r="B730" s="19"/>
      <c r="C730" s="20"/>
      <c r="D730" s="20"/>
      <c r="E730" s="20"/>
      <c r="F730" s="20"/>
      <c r="G730" s="20"/>
    </row>
    <row r="731" spans="1:7" s="53" customFormat="1">
      <c r="A731" s="52"/>
      <c r="B731" s="19"/>
      <c r="C731" s="20"/>
      <c r="D731" s="20"/>
      <c r="E731" s="20"/>
      <c r="F731" s="20"/>
      <c r="G731" s="20"/>
    </row>
    <row r="732" spans="1:7" s="53" customFormat="1">
      <c r="A732" s="52"/>
      <c r="B732" s="19"/>
      <c r="C732" s="20"/>
      <c r="D732" s="20"/>
      <c r="E732" s="20"/>
      <c r="F732" s="20"/>
      <c r="G732" s="20"/>
    </row>
    <row r="733" spans="1:7" s="53" customFormat="1">
      <c r="A733" s="52"/>
      <c r="B733" s="19"/>
      <c r="C733" s="20"/>
      <c r="D733" s="20"/>
      <c r="E733" s="20"/>
      <c r="F733" s="20"/>
      <c r="G733" s="20"/>
    </row>
    <row r="734" spans="1:7" s="53" customFormat="1">
      <c r="A734" s="52"/>
      <c r="B734" s="19"/>
      <c r="C734" s="20"/>
      <c r="D734" s="20"/>
      <c r="E734" s="20"/>
      <c r="F734" s="20"/>
      <c r="G734" s="20"/>
    </row>
    <row r="735" spans="1:7" s="53" customFormat="1">
      <c r="A735" s="52"/>
      <c r="B735" s="19"/>
      <c r="C735" s="20"/>
      <c r="D735" s="20"/>
      <c r="E735" s="20"/>
      <c r="F735" s="20"/>
      <c r="G735" s="20"/>
    </row>
    <row r="736" spans="1:7" s="53" customFormat="1">
      <c r="A736" s="52"/>
      <c r="B736" s="19"/>
      <c r="C736" s="20"/>
      <c r="D736" s="20"/>
      <c r="E736" s="20"/>
      <c r="F736" s="20"/>
      <c r="G736" s="20"/>
    </row>
    <row r="737" spans="1:7" s="53" customFormat="1">
      <c r="A737" s="52"/>
      <c r="B737" s="19"/>
      <c r="C737" s="20"/>
      <c r="D737" s="20"/>
      <c r="E737" s="20"/>
      <c r="F737" s="20"/>
      <c r="G737" s="20"/>
    </row>
    <row r="738" spans="1:7" s="53" customFormat="1">
      <c r="A738" s="52"/>
      <c r="B738" s="19"/>
      <c r="C738" s="20"/>
      <c r="D738" s="20"/>
      <c r="E738" s="20"/>
      <c r="F738" s="20"/>
      <c r="G738" s="20"/>
    </row>
    <row r="739" spans="1:7" s="53" customFormat="1">
      <c r="A739" s="52"/>
      <c r="B739" s="19"/>
      <c r="C739" s="20"/>
      <c r="D739" s="20"/>
      <c r="E739" s="20"/>
      <c r="F739" s="20"/>
      <c r="G739" s="20"/>
    </row>
    <row r="740" spans="1:7" s="53" customFormat="1">
      <c r="A740" s="52"/>
      <c r="B740" s="19"/>
      <c r="C740" s="20"/>
      <c r="D740" s="20"/>
      <c r="E740" s="20"/>
      <c r="F740" s="20"/>
      <c r="G740" s="20"/>
    </row>
    <row r="741" spans="1:7" s="53" customFormat="1">
      <c r="A741" s="52"/>
      <c r="B741" s="19"/>
      <c r="C741" s="20"/>
      <c r="D741" s="20"/>
      <c r="E741" s="20"/>
      <c r="F741" s="20"/>
      <c r="G741" s="20"/>
    </row>
    <row r="742" spans="1:7" s="53" customFormat="1">
      <c r="A742" s="52"/>
      <c r="B742" s="19"/>
      <c r="C742" s="20"/>
      <c r="D742" s="20"/>
      <c r="E742" s="20"/>
      <c r="F742" s="20"/>
      <c r="G742" s="20"/>
    </row>
    <row r="743" spans="1:7" s="53" customFormat="1">
      <c r="A743" s="52"/>
      <c r="B743" s="19"/>
      <c r="C743" s="20"/>
      <c r="D743" s="20"/>
      <c r="E743" s="20"/>
      <c r="F743" s="20"/>
      <c r="G743" s="20"/>
    </row>
    <row r="744" spans="1:7" s="53" customFormat="1">
      <c r="A744" s="52"/>
      <c r="B744" s="19"/>
      <c r="C744" s="20"/>
      <c r="D744" s="20"/>
      <c r="E744" s="20"/>
      <c r="F744" s="20"/>
      <c r="G744" s="20"/>
    </row>
    <row r="745" spans="1:7" s="53" customFormat="1">
      <c r="A745" s="52"/>
      <c r="B745" s="19"/>
      <c r="C745" s="20"/>
      <c r="D745" s="20"/>
      <c r="E745" s="20"/>
      <c r="F745" s="20"/>
      <c r="G745" s="20"/>
    </row>
    <row r="746" spans="1:7" s="53" customFormat="1">
      <c r="A746" s="52"/>
      <c r="B746" s="19"/>
      <c r="C746" s="20"/>
      <c r="D746" s="20"/>
      <c r="E746" s="20"/>
      <c r="F746" s="20"/>
      <c r="G746" s="20"/>
    </row>
    <row r="747" spans="1:7" s="53" customFormat="1">
      <c r="A747" s="52"/>
      <c r="B747" s="19"/>
      <c r="C747" s="20"/>
      <c r="D747" s="20"/>
      <c r="E747" s="20"/>
      <c r="F747" s="20"/>
      <c r="G747" s="20"/>
    </row>
    <row r="748" spans="1:7" s="53" customFormat="1">
      <c r="A748" s="52"/>
      <c r="B748" s="19"/>
      <c r="C748" s="20"/>
      <c r="D748" s="20"/>
      <c r="E748" s="20"/>
      <c r="F748" s="20"/>
      <c r="G748" s="20"/>
    </row>
    <row r="749" spans="1:7" s="53" customFormat="1">
      <c r="A749" s="52"/>
      <c r="B749" s="19"/>
      <c r="C749" s="20"/>
      <c r="D749" s="20"/>
      <c r="E749" s="20"/>
      <c r="F749" s="20"/>
      <c r="G749" s="20"/>
    </row>
    <row r="750" spans="1:7" s="53" customFormat="1">
      <c r="A750" s="52"/>
      <c r="B750" s="19"/>
      <c r="C750" s="20"/>
      <c r="D750" s="20"/>
      <c r="E750" s="20"/>
      <c r="F750" s="20"/>
      <c r="G750" s="20"/>
    </row>
    <row r="751" spans="1:7" s="53" customFormat="1">
      <c r="A751" s="52"/>
      <c r="B751" s="19"/>
      <c r="C751" s="20"/>
      <c r="D751" s="20"/>
      <c r="E751" s="20"/>
      <c r="F751" s="20"/>
      <c r="G751" s="20"/>
    </row>
    <row r="752" spans="1:7" s="53" customFormat="1">
      <c r="A752" s="52"/>
      <c r="B752" s="19"/>
      <c r="C752" s="20"/>
      <c r="D752" s="20"/>
      <c r="E752" s="20"/>
      <c r="F752" s="20"/>
      <c r="G752" s="20"/>
    </row>
    <row r="753" spans="1:7" s="53" customFormat="1">
      <c r="A753" s="52"/>
      <c r="B753" s="19"/>
      <c r="C753" s="20"/>
      <c r="D753" s="20"/>
      <c r="E753" s="20"/>
      <c r="F753" s="20"/>
      <c r="G753" s="20"/>
    </row>
    <row r="754" spans="1:7" s="53" customFormat="1">
      <c r="A754" s="52"/>
      <c r="B754" s="19"/>
      <c r="C754" s="20"/>
      <c r="D754" s="20"/>
      <c r="E754" s="20"/>
      <c r="F754" s="20"/>
      <c r="G754" s="20"/>
    </row>
    <row r="755" spans="1:7" s="53" customFormat="1">
      <c r="A755" s="52"/>
      <c r="B755" s="19"/>
      <c r="C755" s="20"/>
      <c r="D755" s="20"/>
      <c r="E755" s="20"/>
      <c r="F755" s="20"/>
      <c r="G755" s="20"/>
    </row>
    <row r="756" spans="1:7" s="53" customFormat="1">
      <c r="A756" s="52"/>
      <c r="B756" s="19"/>
      <c r="C756" s="20"/>
      <c r="D756" s="20"/>
      <c r="E756" s="20"/>
      <c r="F756" s="20"/>
      <c r="G756" s="20"/>
    </row>
    <row r="757" spans="1:7" s="53" customFormat="1">
      <c r="A757" s="52"/>
      <c r="B757" s="19"/>
      <c r="C757" s="20"/>
      <c r="D757" s="20"/>
      <c r="E757" s="20"/>
      <c r="F757" s="20"/>
      <c r="G757" s="20"/>
    </row>
    <row r="758" spans="1:7" s="53" customFormat="1">
      <c r="A758" s="52"/>
      <c r="B758" s="19"/>
      <c r="C758" s="20"/>
      <c r="D758" s="20"/>
      <c r="E758" s="20"/>
      <c r="F758" s="20"/>
      <c r="G758" s="20"/>
    </row>
    <row r="759" spans="1:7" s="53" customFormat="1">
      <c r="A759" s="52"/>
      <c r="B759" s="19"/>
      <c r="C759" s="20"/>
      <c r="D759" s="20"/>
      <c r="E759" s="20"/>
      <c r="F759" s="20"/>
      <c r="G759" s="20"/>
    </row>
    <row r="760" spans="1:7" s="53" customFormat="1">
      <c r="A760" s="52"/>
      <c r="B760" s="19"/>
      <c r="C760" s="20"/>
      <c r="D760" s="20"/>
      <c r="E760" s="20"/>
      <c r="F760" s="20"/>
      <c r="G760" s="20"/>
    </row>
    <row r="761" spans="1:7" s="53" customFormat="1">
      <c r="A761" s="52"/>
      <c r="B761" s="19"/>
      <c r="C761" s="20"/>
      <c r="D761" s="20"/>
      <c r="E761" s="20"/>
      <c r="F761" s="20"/>
      <c r="G761" s="20"/>
    </row>
    <row r="762" spans="1:7" s="53" customFormat="1">
      <c r="A762" s="52"/>
      <c r="B762" s="19"/>
      <c r="C762" s="20"/>
      <c r="D762" s="20"/>
      <c r="E762" s="20"/>
      <c r="F762" s="20"/>
      <c r="G762" s="20"/>
    </row>
    <row r="763" spans="1:7" s="53" customFormat="1">
      <c r="A763" s="52"/>
      <c r="B763" s="19"/>
      <c r="C763" s="20"/>
      <c r="D763" s="20"/>
      <c r="E763" s="20"/>
      <c r="F763" s="20"/>
      <c r="G763" s="20"/>
    </row>
    <row r="764" spans="1:7" s="53" customFormat="1">
      <c r="A764" s="52"/>
      <c r="B764" s="19"/>
      <c r="C764" s="20"/>
      <c r="D764" s="20"/>
      <c r="E764" s="20"/>
      <c r="F764" s="20"/>
      <c r="G764" s="20"/>
    </row>
    <row r="765" spans="1:7" s="53" customFormat="1">
      <c r="A765" s="52"/>
      <c r="B765" s="19"/>
      <c r="C765" s="20"/>
      <c r="D765" s="20"/>
      <c r="E765" s="20"/>
      <c r="F765" s="20"/>
      <c r="G765" s="20"/>
    </row>
    <row r="766" spans="1:7" s="53" customFormat="1">
      <c r="A766" s="52"/>
      <c r="B766" s="19"/>
      <c r="C766" s="20"/>
      <c r="D766" s="20"/>
      <c r="E766" s="20"/>
      <c r="F766" s="20"/>
      <c r="G766" s="20"/>
    </row>
    <row r="767" spans="1:7" s="53" customFormat="1">
      <c r="A767" s="52"/>
      <c r="B767" s="19"/>
      <c r="C767" s="20"/>
      <c r="D767" s="20"/>
      <c r="E767" s="20"/>
      <c r="F767" s="20"/>
      <c r="G767" s="20"/>
    </row>
    <row r="768" spans="1:7" s="53" customFormat="1">
      <c r="A768" s="52"/>
      <c r="B768" s="19"/>
      <c r="C768" s="20"/>
      <c r="D768" s="20"/>
      <c r="E768" s="20"/>
      <c r="F768" s="20"/>
      <c r="G768" s="20"/>
    </row>
    <row r="769" spans="1:7" s="53" customFormat="1">
      <c r="A769" s="52"/>
      <c r="B769" s="19"/>
      <c r="C769" s="20"/>
      <c r="D769" s="20"/>
      <c r="E769" s="20"/>
      <c r="F769" s="20"/>
      <c r="G769" s="20"/>
    </row>
    <row r="770" spans="1:7" s="53" customFormat="1">
      <c r="A770" s="52"/>
      <c r="B770" s="19"/>
      <c r="C770" s="20"/>
      <c r="D770" s="20"/>
      <c r="E770" s="20"/>
      <c r="F770" s="20"/>
      <c r="G770" s="20"/>
    </row>
    <row r="771" spans="1:7" s="53" customFormat="1">
      <c r="A771" s="52"/>
      <c r="B771" s="19"/>
      <c r="C771" s="20"/>
      <c r="D771" s="20"/>
      <c r="E771" s="20"/>
      <c r="F771" s="20"/>
      <c r="G771" s="20"/>
    </row>
    <row r="772" spans="1:7" s="53" customFormat="1">
      <c r="A772" s="52"/>
      <c r="B772" s="19"/>
      <c r="C772" s="20"/>
      <c r="D772" s="20"/>
      <c r="E772" s="20"/>
      <c r="F772" s="20"/>
      <c r="G772" s="20"/>
    </row>
    <row r="773" spans="1:7" s="53" customFormat="1">
      <c r="A773" s="52"/>
      <c r="B773" s="19"/>
      <c r="C773" s="20"/>
      <c r="D773" s="20"/>
      <c r="E773" s="20"/>
      <c r="F773" s="20"/>
      <c r="G773" s="20"/>
    </row>
    <row r="774" spans="1:7" s="53" customFormat="1">
      <c r="A774" s="52"/>
      <c r="B774" s="19"/>
      <c r="C774" s="20"/>
      <c r="D774" s="20"/>
      <c r="E774" s="20"/>
      <c r="F774" s="20"/>
      <c r="G774" s="20"/>
    </row>
    <row r="775" spans="1:7" s="53" customFormat="1">
      <c r="A775" s="52"/>
      <c r="B775" s="19"/>
      <c r="C775" s="20"/>
      <c r="D775" s="20"/>
      <c r="E775" s="20"/>
      <c r="F775" s="20"/>
      <c r="G775" s="20"/>
    </row>
    <row r="776" spans="1:7" s="53" customFormat="1">
      <c r="A776" s="52"/>
      <c r="B776" s="19"/>
      <c r="C776" s="20"/>
      <c r="D776" s="20"/>
      <c r="E776" s="20"/>
      <c r="F776" s="20"/>
      <c r="G776" s="20"/>
    </row>
    <row r="777" spans="1:7" s="53" customFormat="1">
      <c r="A777" s="52"/>
      <c r="B777" s="19"/>
      <c r="C777" s="20"/>
      <c r="D777" s="20"/>
      <c r="E777" s="20"/>
      <c r="F777" s="20"/>
      <c r="G777" s="20"/>
    </row>
    <row r="778" spans="1:7" s="53" customFormat="1">
      <c r="A778" s="52"/>
      <c r="B778" s="19"/>
      <c r="C778" s="20"/>
      <c r="D778" s="20"/>
      <c r="E778" s="20"/>
      <c r="F778" s="20"/>
      <c r="G778" s="20"/>
    </row>
    <row r="779" spans="1:7" s="53" customFormat="1">
      <c r="A779" s="52"/>
      <c r="B779" s="19"/>
      <c r="C779" s="20"/>
      <c r="D779" s="20"/>
      <c r="E779" s="20"/>
      <c r="F779" s="20"/>
      <c r="G779" s="20"/>
    </row>
    <row r="780" spans="1:7" s="53" customFormat="1">
      <c r="A780" s="52"/>
      <c r="B780" s="19"/>
      <c r="C780" s="20"/>
      <c r="D780" s="20"/>
      <c r="E780" s="20"/>
      <c r="F780" s="20"/>
      <c r="G780" s="20"/>
    </row>
    <row r="781" spans="1:7" s="53" customFormat="1">
      <c r="A781" s="52"/>
      <c r="B781" s="19"/>
      <c r="C781" s="20"/>
      <c r="D781" s="20"/>
      <c r="E781" s="20"/>
      <c r="F781" s="20"/>
      <c r="G781" s="20"/>
    </row>
    <row r="782" spans="1:7" s="53" customFormat="1">
      <c r="A782" s="52"/>
      <c r="B782" s="19"/>
      <c r="C782" s="20"/>
      <c r="D782" s="20"/>
      <c r="E782" s="20"/>
      <c r="F782" s="20"/>
      <c r="G782" s="20"/>
    </row>
    <row r="783" spans="1:7" s="53" customFormat="1">
      <c r="A783" s="52"/>
      <c r="B783" s="19"/>
      <c r="C783" s="20"/>
      <c r="D783" s="20"/>
      <c r="E783" s="20"/>
      <c r="F783" s="20"/>
      <c r="G783" s="20"/>
    </row>
    <row r="784" spans="1:7" s="53" customFormat="1">
      <c r="A784" s="52"/>
      <c r="B784" s="19"/>
      <c r="C784" s="20"/>
      <c r="D784" s="20"/>
      <c r="E784" s="20"/>
      <c r="F784" s="20"/>
      <c r="G784" s="20"/>
    </row>
    <row r="785" spans="1:7" s="53" customFormat="1">
      <c r="A785" s="52"/>
      <c r="B785" s="19"/>
      <c r="C785" s="20"/>
      <c r="D785" s="20"/>
      <c r="E785" s="20"/>
      <c r="F785" s="20"/>
      <c r="G785" s="20"/>
    </row>
    <row r="786" spans="1:7" s="53" customFormat="1">
      <c r="A786" s="52"/>
      <c r="B786" s="19"/>
      <c r="C786" s="20"/>
      <c r="D786" s="20"/>
      <c r="E786" s="20"/>
      <c r="F786" s="20"/>
      <c r="G786" s="20"/>
    </row>
    <row r="787" spans="1:7" s="53" customFormat="1">
      <c r="A787" s="52"/>
      <c r="B787" s="19"/>
      <c r="C787" s="20"/>
      <c r="D787" s="20"/>
      <c r="E787" s="20"/>
      <c r="F787" s="20"/>
      <c r="G787" s="20"/>
    </row>
    <row r="788" spans="1:7" s="53" customFormat="1">
      <c r="A788" s="52"/>
      <c r="B788" s="19"/>
      <c r="C788" s="20"/>
      <c r="D788" s="20"/>
      <c r="E788" s="20"/>
      <c r="F788" s="20"/>
      <c r="G788" s="20"/>
    </row>
    <row r="789" spans="1:7" s="53" customFormat="1">
      <c r="A789" s="52"/>
      <c r="B789" s="19"/>
      <c r="C789" s="20"/>
      <c r="D789" s="20"/>
      <c r="E789" s="20"/>
      <c r="F789" s="20"/>
      <c r="G789" s="20"/>
    </row>
    <row r="790" spans="1:7" s="53" customFormat="1">
      <c r="A790" s="52"/>
      <c r="B790" s="19"/>
      <c r="C790" s="20"/>
      <c r="D790" s="20"/>
      <c r="E790" s="20"/>
      <c r="F790" s="20"/>
      <c r="G790" s="20"/>
    </row>
    <row r="791" spans="1:7" s="53" customFormat="1">
      <c r="A791" s="52"/>
      <c r="B791" s="19"/>
      <c r="C791" s="20"/>
      <c r="D791" s="20"/>
      <c r="E791" s="20"/>
      <c r="F791" s="20"/>
      <c r="G791" s="20"/>
    </row>
    <row r="792" spans="1:7" s="53" customFormat="1">
      <c r="A792" s="52"/>
      <c r="B792" s="19"/>
      <c r="C792" s="20"/>
      <c r="D792" s="20"/>
      <c r="E792" s="20"/>
      <c r="F792" s="20"/>
      <c r="G792" s="20"/>
    </row>
    <row r="793" spans="1:7" s="53" customFormat="1">
      <c r="A793" s="52"/>
      <c r="B793" s="19"/>
      <c r="C793" s="20"/>
      <c r="D793" s="20"/>
      <c r="E793" s="20"/>
      <c r="F793" s="20"/>
      <c r="G793" s="20"/>
    </row>
    <row r="794" spans="1:7" s="53" customFormat="1">
      <c r="A794" s="52"/>
      <c r="B794" s="19"/>
      <c r="C794" s="20"/>
      <c r="D794" s="20"/>
      <c r="E794" s="20"/>
      <c r="F794" s="20"/>
      <c r="G794" s="20"/>
    </row>
    <row r="795" spans="1:7" s="53" customFormat="1">
      <c r="A795" s="52"/>
      <c r="B795" s="19"/>
      <c r="C795" s="20"/>
      <c r="D795" s="20"/>
      <c r="E795" s="20"/>
      <c r="F795" s="20"/>
      <c r="G795" s="20"/>
    </row>
    <row r="796" spans="1:7" s="53" customFormat="1">
      <c r="A796" s="52"/>
      <c r="B796" s="19"/>
      <c r="C796" s="20"/>
      <c r="D796" s="20"/>
      <c r="E796" s="20"/>
      <c r="F796" s="20"/>
      <c r="G796" s="20"/>
    </row>
    <row r="797" spans="1:7" s="53" customFormat="1">
      <c r="A797" s="52"/>
      <c r="B797" s="19"/>
      <c r="C797" s="20"/>
      <c r="D797" s="20"/>
      <c r="E797" s="20"/>
      <c r="F797" s="20"/>
      <c r="G797" s="20"/>
    </row>
    <row r="798" spans="1:7" s="53" customFormat="1">
      <c r="A798" s="52"/>
      <c r="B798" s="19"/>
      <c r="C798" s="20"/>
      <c r="D798" s="20"/>
      <c r="E798" s="20"/>
      <c r="F798" s="20"/>
      <c r="G798" s="20"/>
    </row>
    <row r="799" spans="1:7" s="53" customFormat="1">
      <c r="A799" s="52"/>
      <c r="B799" s="19"/>
      <c r="C799" s="20"/>
      <c r="D799" s="20"/>
      <c r="E799" s="20"/>
      <c r="F799" s="20"/>
      <c r="G799" s="20"/>
    </row>
    <row r="800" spans="1:7" s="53" customFormat="1">
      <c r="A800" s="52"/>
      <c r="B800" s="19"/>
      <c r="C800" s="20"/>
      <c r="D800" s="20"/>
      <c r="E800" s="20"/>
      <c r="F800" s="20"/>
      <c r="G800" s="20"/>
    </row>
    <row r="801" spans="1:7" s="53" customFormat="1">
      <c r="A801" s="52"/>
      <c r="B801" s="19"/>
      <c r="C801" s="20"/>
      <c r="D801" s="20"/>
      <c r="E801" s="20"/>
      <c r="F801" s="20"/>
      <c r="G801" s="20"/>
    </row>
    <row r="802" spans="1:7" s="53" customFormat="1">
      <c r="A802" s="52"/>
      <c r="B802" s="19"/>
      <c r="C802" s="20"/>
      <c r="D802" s="20"/>
      <c r="E802" s="20"/>
      <c r="F802" s="20"/>
      <c r="G802" s="20"/>
    </row>
    <row r="803" spans="1:7" s="53" customFormat="1">
      <c r="A803" s="52"/>
      <c r="B803" s="19"/>
      <c r="C803" s="20"/>
      <c r="D803" s="20"/>
      <c r="E803" s="20"/>
      <c r="F803" s="20"/>
      <c r="G803" s="20"/>
    </row>
    <row r="804" spans="1:7" s="53" customFormat="1">
      <c r="A804" s="52"/>
      <c r="B804" s="19"/>
      <c r="C804" s="20"/>
      <c r="D804" s="20"/>
      <c r="E804" s="20"/>
      <c r="F804" s="20"/>
      <c r="G804" s="20"/>
    </row>
    <row r="805" spans="1:7" s="53" customFormat="1">
      <c r="A805" s="52"/>
      <c r="B805" s="19"/>
      <c r="C805" s="20"/>
      <c r="D805" s="20"/>
      <c r="E805" s="20"/>
      <c r="F805" s="20"/>
      <c r="G805" s="20"/>
    </row>
    <row r="806" spans="1:7" s="53" customFormat="1">
      <c r="A806" s="52"/>
      <c r="B806" s="19"/>
      <c r="C806" s="20"/>
      <c r="D806" s="20"/>
      <c r="E806" s="20"/>
      <c r="F806" s="20"/>
      <c r="G806" s="20"/>
    </row>
    <row r="807" spans="1:7" s="53" customFormat="1">
      <c r="A807" s="52"/>
      <c r="B807" s="19"/>
      <c r="C807" s="20"/>
      <c r="D807" s="20"/>
      <c r="E807" s="20"/>
      <c r="F807" s="20"/>
      <c r="G807" s="20"/>
    </row>
    <row r="808" spans="1:7" s="53" customFormat="1">
      <c r="A808" s="52"/>
      <c r="B808" s="19"/>
      <c r="C808" s="20"/>
      <c r="D808" s="20"/>
      <c r="E808" s="20"/>
      <c r="F808" s="20"/>
      <c r="G808" s="20"/>
    </row>
    <row r="809" spans="1:7" s="53" customFormat="1">
      <c r="A809" s="52"/>
      <c r="B809" s="19"/>
      <c r="C809" s="20"/>
      <c r="D809" s="20"/>
      <c r="E809" s="20"/>
      <c r="F809" s="20"/>
      <c r="G809" s="20"/>
    </row>
    <row r="810" spans="1:7" s="53" customFormat="1">
      <c r="A810" s="52"/>
      <c r="B810" s="19"/>
      <c r="C810" s="20"/>
      <c r="D810" s="20"/>
      <c r="E810" s="20"/>
      <c r="F810" s="20"/>
      <c r="G810" s="20"/>
    </row>
    <row r="811" spans="1:7" s="53" customFormat="1">
      <c r="A811" s="52"/>
      <c r="B811" s="19"/>
      <c r="C811" s="20"/>
      <c r="D811" s="20"/>
      <c r="E811" s="20"/>
      <c r="F811" s="20"/>
      <c r="G811" s="20"/>
    </row>
    <row r="812" spans="1:7" s="53" customFormat="1">
      <c r="A812" s="52"/>
      <c r="B812" s="19"/>
      <c r="C812" s="20"/>
      <c r="D812" s="20"/>
      <c r="E812" s="20"/>
      <c r="F812" s="20"/>
      <c r="G812" s="20"/>
    </row>
    <row r="813" spans="1:7" s="53" customFormat="1">
      <c r="A813" s="52"/>
      <c r="B813" s="19"/>
      <c r="C813" s="20"/>
      <c r="D813" s="20"/>
      <c r="E813" s="20"/>
      <c r="F813" s="20"/>
      <c r="G813" s="20"/>
    </row>
    <row r="814" spans="1:7" s="53" customFormat="1">
      <c r="A814" s="52"/>
      <c r="B814" s="19"/>
      <c r="C814" s="20"/>
      <c r="D814" s="20"/>
      <c r="E814" s="20"/>
      <c r="F814" s="20"/>
      <c r="G814" s="20"/>
    </row>
    <row r="815" spans="1:7" s="53" customFormat="1">
      <c r="A815" s="52"/>
      <c r="B815" s="19"/>
      <c r="C815" s="20"/>
      <c r="D815" s="20"/>
      <c r="E815" s="20"/>
      <c r="F815" s="20"/>
      <c r="G815" s="20"/>
    </row>
    <row r="816" spans="1:7" s="53" customFormat="1">
      <c r="A816" s="52"/>
      <c r="B816" s="19"/>
      <c r="C816" s="20"/>
      <c r="D816" s="20"/>
      <c r="E816" s="20"/>
      <c r="F816" s="20"/>
      <c r="G816" s="20"/>
    </row>
    <row r="817" spans="1:7" s="53" customFormat="1">
      <c r="A817" s="52"/>
      <c r="B817" s="19"/>
      <c r="C817" s="20"/>
      <c r="D817" s="20"/>
      <c r="E817" s="20"/>
      <c r="F817" s="20"/>
      <c r="G817" s="20"/>
    </row>
    <row r="818" spans="1:7" s="53" customFormat="1">
      <c r="A818" s="52"/>
      <c r="B818" s="19"/>
      <c r="C818" s="20"/>
      <c r="D818" s="20"/>
      <c r="E818" s="20"/>
      <c r="F818" s="20"/>
      <c r="G818" s="20"/>
    </row>
    <row r="819" spans="1:7" s="53" customFormat="1">
      <c r="A819" s="52"/>
      <c r="B819" s="19"/>
      <c r="C819" s="20"/>
      <c r="D819" s="20"/>
      <c r="E819" s="20"/>
      <c r="F819" s="20"/>
      <c r="G819" s="20"/>
    </row>
    <row r="820" spans="1:7" s="53" customFormat="1">
      <c r="A820" s="52"/>
      <c r="B820" s="19"/>
      <c r="C820" s="20"/>
      <c r="D820" s="20"/>
      <c r="E820" s="20"/>
      <c r="F820" s="20"/>
      <c r="G820" s="20"/>
    </row>
    <row r="821" spans="1:7" s="53" customFormat="1">
      <c r="A821" s="52"/>
      <c r="B821" s="19"/>
      <c r="C821" s="20"/>
      <c r="D821" s="20"/>
      <c r="E821" s="20"/>
      <c r="F821" s="20"/>
      <c r="G821" s="20"/>
    </row>
    <row r="822" spans="1:7" s="53" customFormat="1">
      <c r="A822" s="52"/>
      <c r="B822" s="19"/>
      <c r="C822" s="20"/>
      <c r="D822" s="20"/>
      <c r="E822" s="20"/>
      <c r="F822" s="20"/>
      <c r="G822" s="20"/>
    </row>
    <row r="823" spans="1:7" s="53" customFormat="1">
      <c r="A823" s="52"/>
      <c r="B823" s="19"/>
      <c r="C823" s="20"/>
      <c r="D823" s="20"/>
      <c r="E823" s="20"/>
      <c r="F823" s="20"/>
      <c r="G823" s="20"/>
    </row>
    <row r="824" spans="1:7" s="53" customFormat="1">
      <c r="A824" s="52"/>
      <c r="B824" s="19"/>
      <c r="C824" s="20"/>
      <c r="D824" s="20"/>
      <c r="E824" s="20"/>
      <c r="F824" s="20"/>
      <c r="G824" s="20"/>
    </row>
    <row r="825" spans="1:7" s="53" customFormat="1">
      <c r="A825" s="52"/>
      <c r="B825" s="19"/>
      <c r="C825" s="20"/>
      <c r="D825" s="20"/>
      <c r="E825" s="20"/>
      <c r="F825" s="20"/>
      <c r="G825" s="20"/>
    </row>
    <row r="826" spans="1:7" s="53" customFormat="1">
      <c r="A826" s="52"/>
      <c r="B826" s="19"/>
      <c r="C826" s="20"/>
      <c r="D826" s="20"/>
      <c r="E826" s="20"/>
      <c r="F826" s="20"/>
      <c r="G826" s="20"/>
    </row>
    <row r="827" spans="1:7" s="53" customFormat="1">
      <c r="A827" s="52"/>
      <c r="B827" s="19"/>
      <c r="C827" s="20"/>
      <c r="D827" s="20"/>
      <c r="E827" s="20"/>
      <c r="F827" s="20"/>
      <c r="G827" s="20"/>
    </row>
    <row r="828" spans="1:7" s="53" customFormat="1">
      <c r="A828" s="52"/>
      <c r="B828" s="19"/>
      <c r="C828" s="20"/>
      <c r="D828" s="20"/>
      <c r="E828" s="20"/>
      <c r="F828" s="20"/>
      <c r="G828" s="20"/>
    </row>
    <row r="829" spans="1:7" s="53" customFormat="1">
      <c r="A829" s="52"/>
      <c r="B829" s="19"/>
      <c r="C829" s="20"/>
      <c r="D829" s="20"/>
      <c r="E829" s="20"/>
      <c r="F829" s="20"/>
      <c r="G829" s="20"/>
    </row>
    <row r="830" spans="1:7" s="53" customFormat="1">
      <c r="A830" s="52"/>
      <c r="B830" s="19"/>
      <c r="C830" s="20"/>
      <c r="D830" s="20"/>
      <c r="E830" s="20"/>
      <c r="F830" s="20"/>
      <c r="G830" s="20"/>
    </row>
    <row r="831" spans="1:7" s="53" customFormat="1">
      <c r="A831" s="52"/>
      <c r="B831" s="19"/>
      <c r="C831" s="20"/>
      <c r="D831" s="20"/>
      <c r="E831" s="20"/>
      <c r="F831" s="20"/>
      <c r="G831" s="20"/>
    </row>
    <row r="832" spans="1:7" s="53" customFormat="1">
      <c r="A832" s="52"/>
      <c r="B832" s="19"/>
      <c r="C832" s="20"/>
      <c r="D832" s="20"/>
      <c r="E832" s="20"/>
      <c r="F832" s="20"/>
      <c r="G832" s="20"/>
    </row>
    <row r="833" spans="1:7" s="53" customFormat="1">
      <c r="A833" s="52"/>
      <c r="B833" s="19"/>
      <c r="C833" s="20"/>
      <c r="D833" s="20"/>
      <c r="E833" s="20"/>
      <c r="F833" s="20"/>
      <c r="G833" s="20"/>
    </row>
    <row r="834" spans="1:7" s="53" customFormat="1">
      <c r="A834" s="52"/>
      <c r="B834" s="19"/>
      <c r="C834" s="20"/>
      <c r="D834" s="20"/>
      <c r="E834" s="20"/>
      <c r="F834" s="20"/>
      <c r="G834" s="20"/>
    </row>
    <row r="835" spans="1:7" s="53" customFormat="1">
      <c r="A835" s="52"/>
      <c r="B835" s="19"/>
      <c r="C835" s="20"/>
      <c r="D835" s="20"/>
      <c r="E835" s="20"/>
      <c r="F835" s="20"/>
      <c r="G835" s="20"/>
    </row>
    <row r="836" spans="1:7" s="53" customFormat="1">
      <c r="A836" s="52"/>
      <c r="B836" s="19"/>
      <c r="C836" s="20"/>
      <c r="D836" s="20"/>
      <c r="E836" s="20"/>
      <c r="F836" s="20"/>
      <c r="G836" s="20"/>
    </row>
    <row r="837" spans="1:7" s="53" customFormat="1">
      <c r="A837" s="52"/>
      <c r="B837" s="19"/>
      <c r="C837" s="20"/>
      <c r="D837" s="20"/>
      <c r="E837" s="20"/>
      <c r="F837" s="20"/>
      <c r="G837" s="20"/>
    </row>
    <row r="838" spans="1:7" s="53" customFormat="1">
      <c r="A838" s="52"/>
      <c r="B838" s="19"/>
      <c r="C838" s="20"/>
      <c r="D838" s="20"/>
      <c r="E838" s="20"/>
      <c r="F838" s="20"/>
      <c r="G838" s="20"/>
    </row>
    <row r="839" spans="1:7" s="53" customFormat="1">
      <c r="A839" s="52"/>
      <c r="B839" s="19"/>
      <c r="C839" s="20"/>
      <c r="D839" s="20"/>
      <c r="E839" s="20"/>
      <c r="F839" s="20"/>
      <c r="G839" s="20"/>
    </row>
    <row r="840" spans="1:7" s="53" customFormat="1">
      <c r="A840" s="52"/>
      <c r="B840" s="19"/>
      <c r="C840" s="20"/>
      <c r="D840" s="20"/>
      <c r="E840" s="20"/>
      <c r="F840" s="20"/>
      <c r="G840" s="20"/>
    </row>
    <row r="841" spans="1:7" s="53" customFormat="1">
      <c r="A841" s="52"/>
      <c r="B841" s="19"/>
      <c r="C841" s="20"/>
      <c r="D841" s="20"/>
      <c r="E841" s="20"/>
      <c r="F841" s="20"/>
      <c r="G841" s="20"/>
    </row>
    <row r="842" spans="1:7" s="53" customFormat="1">
      <c r="A842" s="52"/>
      <c r="B842" s="19"/>
      <c r="C842" s="20"/>
      <c r="D842" s="20"/>
      <c r="E842" s="20"/>
      <c r="F842" s="20"/>
      <c r="G842" s="20"/>
    </row>
    <row r="843" spans="1:7" s="53" customFormat="1">
      <c r="A843" s="52"/>
      <c r="B843" s="19"/>
      <c r="C843" s="20"/>
      <c r="D843" s="20"/>
      <c r="E843" s="20"/>
      <c r="F843" s="20"/>
      <c r="G843" s="20"/>
    </row>
    <row r="844" spans="1:7" s="53" customFormat="1">
      <c r="A844" s="52"/>
      <c r="B844" s="19"/>
      <c r="C844" s="20"/>
      <c r="D844" s="20"/>
      <c r="E844" s="20"/>
      <c r="F844" s="20"/>
      <c r="G844" s="20"/>
    </row>
    <row r="845" spans="1:7" s="53" customFormat="1">
      <c r="A845" s="52"/>
      <c r="B845" s="19"/>
      <c r="C845" s="20"/>
      <c r="D845" s="20"/>
      <c r="E845" s="20"/>
      <c r="F845" s="20"/>
      <c r="G845" s="20"/>
    </row>
    <row r="846" spans="1:7" s="53" customFormat="1">
      <c r="A846" s="52"/>
      <c r="B846" s="19"/>
      <c r="C846" s="20"/>
      <c r="D846" s="20"/>
      <c r="E846" s="20"/>
      <c r="F846" s="20"/>
      <c r="G846" s="20"/>
    </row>
    <row r="847" spans="1:7" s="53" customFormat="1">
      <c r="A847" s="52"/>
      <c r="B847" s="19"/>
      <c r="C847" s="20"/>
      <c r="D847" s="20"/>
      <c r="E847" s="20"/>
      <c r="F847" s="20"/>
      <c r="G847" s="20"/>
    </row>
    <row r="848" spans="1:7" s="53" customFormat="1">
      <c r="A848" s="52"/>
      <c r="B848" s="19"/>
      <c r="C848" s="20"/>
      <c r="D848" s="20"/>
      <c r="E848" s="20"/>
      <c r="F848" s="20"/>
      <c r="G848" s="20"/>
    </row>
    <row r="849" spans="1:7" s="53" customFormat="1">
      <c r="A849" s="52"/>
      <c r="B849" s="19"/>
      <c r="C849" s="20"/>
      <c r="D849" s="20"/>
      <c r="E849" s="20"/>
      <c r="F849" s="20"/>
      <c r="G849" s="20"/>
    </row>
    <row r="850" spans="1:7" s="53" customFormat="1">
      <c r="A850" s="52"/>
      <c r="B850" s="19"/>
      <c r="C850" s="20"/>
      <c r="D850" s="20"/>
      <c r="E850" s="20"/>
      <c r="F850" s="20"/>
      <c r="G850" s="20"/>
    </row>
    <row r="851" spans="1:7" s="53" customFormat="1">
      <c r="A851" s="52"/>
      <c r="B851" s="19"/>
      <c r="C851" s="20"/>
      <c r="D851" s="20"/>
      <c r="E851" s="20"/>
      <c r="F851" s="20"/>
      <c r="G851" s="20"/>
    </row>
    <row r="852" spans="1:7" s="53" customFormat="1">
      <c r="A852" s="52"/>
      <c r="B852" s="19"/>
      <c r="C852" s="20"/>
      <c r="D852" s="20"/>
      <c r="E852" s="20"/>
      <c r="F852" s="20"/>
      <c r="G852" s="20"/>
    </row>
    <row r="853" spans="1:7" s="53" customFormat="1">
      <c r="A853" s="52"/>
      <c r="B853" s="19"/>
      <c r="C853" s="20"/>
      <c r="D853" s="20"/>
      <c r="E853" s="20"/>
      <c r="F853" s="20"/>
      <c r="G853" s="20"/>
    </row>
    <row r="854" spans="1:7" s="53" customFormat="1">
      <c r="A854" s="52"/>
      <c r="B854" s="19"/>
      <c r="C854" s="20"/>
      <c r="D854" s="20"/>
      <c r="E854" s="20"/>
      <c r="F854" s="20"/>
      <c r="G854" s="20"/>
    </row>
    <row r="855" spans="1:7" s="53" customFormat="1">
      <c r="A855" s="52"/>
      <c r="B855" s="19"/>
      <c r="C855" s="20"/>
      <c r="D855" s="20"/>
      <c r="E855" s="20"/>
      <c r="F855" s="20"/>
      <c r="G855" s="20"/>
    </row>
    <row r="856" spans="1:7" s="53" customFormat="1">
      <c r="A856" s="52"/>
      <c r="B856" s="19"/>
      <c r="C856" s="20"/>
      <c r="D856" s="20"/>
      <c r="E856" s="20"/>
      <c r="F856" s="20"/>
      <c r="G856" s="20"/>
    </row>
    <row r="857" spans="1:7" s="53" customFormat="1">
      <c r="A857" s="52"/>
      <c r="B857" s="19"/>
      <c r="C857" s="20"/>
      <c r="D857" s="20"/>
      <c r="E857" s="20"/>
      <c r="F857" s="20"/>
      <c r="G857" s="20"/>
    </row>
    <row r="858" spans="1:7" s="53" customFormat="1">
      <c r="A858" s="52"/>
      <c r="B858" s="19"/>
      <c r="C858" s="20"/>
      <c r="D858" s="20"/>
      <c r="E858" s="20"/>
      <c r="F858" s="20"/>
      <c r="G858" s="20"/>
    </row>
    <row r="859" spans="1:7" s="53" customFormat="1">
      <c r="A859" s="52"/>
      <c r="B859" s="19"/>
      <c r="C859" s="20"/>
      <c r="D859" s="20"/>
      <c r="E859" s="20"/>
      <c r="F859" s="20"/>
      <c r="G859" s="20"/>
    </row>
    <row r="860" spans="1:7" s="53" customFormat="1">
      <c r="A860" s="52"/>
      <c r="B860" s="19"/>
      <c r="C860" s="20"/>
      <c r="D860" s="20"/>
      <c r="E860" s="20"/>
      <c r="F860" s="20"/>
      <c r="G860" s="20"/>
    </row>
    <row r="861" spans="1:7" s="53" customFormat="1">
      <c r="A861" s="52"/>
      <c r="B861" s="19"/>
      <c r="C861" s="20"/>
      <c r="D861" s="20"/>
      <c r="E861" s="20"/>
      <c r="F861" s="20"/>
      <c r="G861" s="20"/>
    </row>
    <row r="862" spans="1:7" s="53" customFormat="1">
      <c r="A862" s="52"/>
      <c r="B862" s="19"/>
      <c r="C862" s="20"/>
      <c r="D862" s="20"/>
      <c r="E862" s="20"/>
      <c r="F862" s="20"/>
      <c r="G862" s="20"/>
    </row>
    <row r="863" spans="1:7" s="53" customFormat="1">
      <c r="A863" s="52"/>
      <c r="B863" s="19"/>
      <c r="C863" s="20"/>
      <c r="D863" s="20"/>
      <c r="E863" s="20"/>
      <c r="F863" s="20"/>
      <c r="G863" s="20"/>
    </row>
    <row r="864" spans="1:7" s="53" customFormat="1">
      <c r="A864" s="52"/>
      <c r="B864" s="19"/>
      <c r="C864" s="20"/>
      <c r="D864" s="20"/>
      <c r="E864" s="20"/>
      <c r="F864" s="20"/>
      <c r="G864" s="20"/>
    </row>
    <row r="865" spans="1:7" s="53" customFormat="1">
      <c r="A865" s="52"/>
      <c r="B865" s="19"/>
      <c r="C865" s="20"/>
      <c r="D865" s="20"/>
      <c r="E865" s="20"/>
      <c r="F865" s="20"/>
      <c r="G865" s="20"/>
    </row>
    <row r="866" spans="1:7" s="53" customFormat="1">
      <c r="A866" s="52"/>
      <c r="B866" s="19"/>
      <c r="C866" s="20"/>
      <c r="D866" s="20"/>
      <c r="E866" s="20"/>
      <c r="F866" s="20"/>
      <c r="G866" s="20"/>
    </row>
    <row r="867" spans="1:7" s="53" customFormat="1">
      <c r="A867" s="52"/>
      <c r="B867" s="19"/>
      <c r="C867" s="20"/>
      <c r="D867" s="20"/>
      <c r="E867" s="20"/>
      <c r="F867" s="20"/>
      <c r="G867" s="20"/>
    </row>
    <row r="868" spans="1:7" s="53" customFormat="1">
      <c r="A868" s="52"/>
      <c r="B868" s="19"/>
      <c r="C868" s="20"/>
      <c r="D868" s="20"/>
      <c r="E868" s="20"/>
      <c r="F868" s="20"/>
      <c r="G868" s="20"/>
    </row>
    <row r="869" spans="1:7" s="53" customFormat="1">
      <c r="A869" s="52"/>
      <c r="B869" s="19"/>
      <c r="C869" s="20"/>
      <c r="D869" s="20"/>
      <c r="E869" s="20"/>
      <c r="F869" s="20"/>
      <c r="G869" s="20"/>
    </row>
    <row r="870" spans="1:7" s="53" customFormat="1">
      <c r="A870" s="52"/>
      <c r="B870" s="19"/>
      <c r="C870" s="20"/>
      <c r="D870" s="20"/>
      <c r="E870" s="20"/>
      <c r="F870" s="20"/>
      <c r="G870" s="20"/>
    </row>
    <row r="871" spans="1:7" s="53" customFormat="1">
      <c r="A871" s="52"/>
      <c r="B871" s="19"/>
      <c r="C871" s="20"/>
      <c r="D871" s="20"/>
      <c r="E871" s="20"/>
      <c r="F871" s="20"/>
      <c r="G871" s="20"/>
    </row>
    <row r="872" spans="1:7" s="53" customFormat="1">
      <c r="A872" s="52"/>
      <c r="B872" s="19"/>
      <c r="C872" s="20"/>
      <c r="D872" s="20"/>
      <c r="E872" s="20"/>
      <c r="F872" s="20"/>
      <c r="G872" s="20"/>
    </row>
    <row r="873" spans="1:7" s="53" customFormat="1">
      <c r="A873" s="52"/>
      <c r="B873" s="19"/>
      <c r="C873" s="20"/>
      <c r="D873" s="20"/>
      <c r="E873" s="20"/>
      <c r="F873" s="20"/>
      <c r="G873" s="20"/>
    </row>
    <row r="874" spans="1:7" s="53" customFormat="1">
      <c r="A874" s="52"/>
      <c r="B874" s="19"/>
      <c r="C874" s="20"/>
      <c r="D874" s="20"/>
      <c r="E874" s="20"/>
      <c r="F874" s="20"/>
      <c r="G874" s="20"/>
    </row>
    <row r="875" spans="1:7" s="53" customFormat="1">
      <c r="A875" s="52"/>
      <c r="B875" s="19"/>
      <c r="C875" s="20"/>
      <c r="D875" s="20"/>
      <c r="E875" s="20"/>
      <c r="F875" s="20"/>
      <c r="G875" s="20"/>
    </row>
    <row r="876" spans="1:7" s="53" customFormat="1">
      <c r="A876" s="52"/>
      <c r="B876" s="19"/>
      <c r="C876" s="20"/>
      <c r="D876" s="20"/>
      <c r="E876" s="20"/>
      <c r="F876" s="20"/>
      <c r="G876" s="20"/>
    </row>
    <row r="877" spans="1:7" s="53" customFormat="1">
      <c r="A877" s="52"/>
      <c r="B877" s="19"/>
      <c r="C877" s="20"/>
      <c r="D877" s="20"/>
      <c r="E877" s="20"/>
      <c r="F877" s="20"/>
      <c r="G877" s="20"/>
    </row>
    <row r="878" spans="1:7" s="53" customFormat="1">
      <c r="A878" s="52"/>
      <c r="B878" s="19"/>
      <c r="C878" s="20"/>
      <c r="D878" s="20"/>
      <c r="E878" s="20"/>
      <c r="F878" s="20"/>
      <c r="G878" s="20"/>
    </row>
    <row r="879" spans="1:7" s="53" customFormat="1">
      <c r="A879" s="52"/>
      <c r="B879" s="19"/>
      <c r="C879" s="20"/>
      <c r="D879" s="20"/>
      <c r="E879" s="20"/>
      <c r="F879" s="20"/>
      <c r="G879" s="20"/>
    </row>
    <row r="880" spans="1:7" s="53" customFormat="1">
      <c r="A880" s="52"/>
      <c r="B880" s="19"/>
      <c r="C880" s="20"/>
      <c r="D880" s="20"/>
      <c r="E880" s="20"/>
      <c r="F880" s="20"/>
      <c r="G880" s="20"/>
    </row>
    <row r="881" spans="1:7" s="53" customFormat="1">
      <c r="A881" s="52"/>
      <c r="B881" s="19"/>
      <c r="C881" s="20"/>
      <c r="D881" s="20"/>
      <c r="E881" s="20"/>
      <c r="F881" s="20"/>
      <c r="G881" s="20"/>
    </row>
    <row r="882" spans="1:7" s="53" customFormat="1">
      <c r="A882" s="52"/>
      <c r="B882" s="19"/>
      <c r="C882" s="20"/>
      <c r="D882" s="20"/>
      <c r="E882" s="20"/>
      <c r="F882" s="20"/>
      <c r="G882" s="20"/>
    </row>
    <row r="883" spans="1:7" s="53" customFormat="1">
      <c r="A883" s="52"/>
      <c r="B883" s="19"/>
      <c r="C883" s="20"/>
      <c r="D883" s="20"/>
      <c r="E883" s="20"/>
      <c r="F883" s="20"/>
      <c r="G883" s="20"/>
    </row>
    <row r="884" spans="1:7" s="53" customFormat="1">
      <c r="A884" s="52"/>
      <c r="B884" s="19"/>
      <c r="C884" s="20"/>
      <c r="D884" s="20"/>
      <c r="E884" s="20"/>
      <c r="F884" s="20"/>
      <c r="G884" s="20"/>
    </row>
    <row r="885" spans="1:7" s="53" customFormat="1">
      <c r="A885" s="52"/>
      <c r="B885" s="19"/>
      <c r="C885" s="20"/>
      <c r="D885" s="20"/>
      <c r="E885" s="20"/>
      <c r="F885" s="20"/>
      <c r="G885" s="20"/>
    </row>
    <row r="886" spans="1:7" s="53" customFormat="1">
      <c r="A886" s="52"/>
      <c r="B886" s="19"/>
      <c r="C886" s="20"/>
      <c r="D886" s="20"/>
      <c r="E886" s="20"/>
      <c r="F886" s="20"/>
      <c r="G886" s="20"/>
    </row>
    <row r="887" spans="1:7" s="53" customFormat="1">
      <c r="A887" s="52"/>
      <c r="B887" s="19"/>
      <c r="C887" s="20"/>
      <c r="D887" s="20"/>
      <c r="E887" s="20"/>
      <c r="F887" s="20"/>
      <c r="G887" s="20"/>
    </row>
    <row r="888" spans="1:7" s="53" customFormat="1">
      <c r="A888" s="52"/>
      <c r="B888" s="19"/>
      <c r="C888" s="20"/>
      <c r="D888" s="20"/>
      <c r="E888" s="20"/>
      <c r="F888" s="20"/>
      <c r="G888" s="20"/>
    </row>
    <row r="889" spans="1:7" s="53" customFormat="1">
      <c r="A889" s="52"/>
      <c r="B889" s="19"/>
      <c r="C889" s="20"/>
      <c r="D889" s="20"/>
      <c r="E889" s="20"/>
      <c r="F889" s="20"/>
      <c r="G889" s="20"/>
    </row>
    <row r="890" spans="1:7" s="53" customFormat="1">
      <c r="A890" s="52"/>
      <c r="B890" s="19"/>
      <c r="C890" s="20"/>
      <c r="D890" s="20"/>
      <c r="E890" s="20"/>
      <c r="F890" s="20"/>
      <c r="G890" s="20"/>
    </row>
    <row r="891" spans="1:7" s="53" customFormat="1">
      <c r="A891" s="52"/>
      <c r="B891" s="19"/>
      <c r="C891" s="20"/>
      <c r="D891" s="20"/>
      <c r="E891" s="20"/>
      <c r="F891" s="20"/>
      <c r="G891" s="20"/>
    </row>
    <row r="892" spans="1:7" s="53" customFormat="1">
      <c r="A892" s="52"/>
      <c r="B892" s="19"/>
      <c r="C892" s="20"/>
      <c r="D892" s="20"/>
      <c r="E892" s="20"/>
      <c r="F892" s="20"/>
      <c r="G892" s="20"/>
    </row>
    <row r="893" spans="1:7" s="53" customFormat="1">
      <c r="A893" s="52"/>
      <c r="B893" s="19"/>
      <c r="C893" s="20"/>
      <c r="D893" s="20"/>
      <c r="E893" s="20"/>
      <c r="F893" s="20"/>
      <c r="G893" s="20"/>
    </row>
    <row r="894" spans="1:7" s="53" customFormat="1">
      <c r="A894" s="52"/>
      <c r="B894" s="19"/>
      <c r="C894" s="20"/>
      <c r="D894" s="20"/>
      <c r="E894" s="20"/>
      <c r="F894" s="20"/>
      <c r="G894" s="20"/>
    </row>
    <row r="895" spans="1:7" s="53" customFormat="1">
      <c r="A895" s="52"/>
      <c r="B895" s="19"/>
      <c r="C895" s="20"/>
      <c r="D895" s="20"/>
      <c r="E895" s="20"/>
      <c r="F895" s="20"/>
      <c r="G895" s="20"/>
    </row>
    <row r="896" spans="1:7" s="53" customFormat="1">
      <c r="A896" s="52"/>
      <c r="B896" s="19"/>
      <c r="C896" s="20"/>
      <c r="D896" s="20"/>
      <c r="E896" s="20"/>
      <c r="F896" s="20"/>
      <c r="G896" s="20"/>
    </row>
    <row r="897" spans="1:7" s="53" customFormat="1">
      <c r="A897" s="52"/>
      <c r="B897" s="19"/>
      <c r="C897" s="20"/>
      <c r="D897" s="20"/>
      <c r="E897" s="20"/>
      <c r="F897" s="20"/>
      <c r="G897" s="20"/>
    </row>
    <row r="898" spans="1:7" s="53" customFormat="1">
      <c r="A898" s="52"/>
      <c r="B898" s="19"/>
      <c r="C898" s="20"/>
      <c r="D898" s="20"/>
      <c r="E898" s="20"/>
      <c r="F898" s="20"/>
      <c r="G898" s="20"/>
    </row>
    <row r="899" spans="1:7" s="53" customFormat="1">
      <c r="A899" s="52"/>
      <c r="B899" s="19"/>
      <c r="C899" s="20"/>
      <c r="D899" s="20"/>
      <c r="E899" s="20"/>
      <c r="F899" s="20"/>
      <c r="G899" s="20"/>
    </row>
    <row r="900" spans="1:7" s="53" customFormat="1">
      <c r="A900" s="52"/>
      <c r="B900" s="19"/>
      <c r="C900" s="20"/>
      <c r="D900" s="20"/>
      <c r="E900" s="20"/>
      <c r="F900" s="20"/>
      <c r="G900" s="20"/>
    </row>
    <row r="901" spans="1:7" s="53" customFormat="1">
      <c r="A901" s="52"/>
      <c r="B901" s="19"/>
      <c r="C901" s="20"/>
      <c r="D901" s="20"/>
      <c r="E901" s="20"/>
      <c r="F901" s="20"/>
      <c r="G901" s="20"/>
    </row>
    <row r="902" spans="1:7" s="53" customFormat="1">
      <c r="A902" s="52"/>
      <c r="B902" s="19"/>
      <c r="C902" s="20"/>
      <c r="D902" s="20"/>
      <c r="E902" s="20"/>
      <c r="F902" s="20"/>
      <c r="G902" s="20"/>
    </row>
    <row r="903" spans="1:7" s="53" customFormat="1">
      <c r="A903" s="52"/>
      <c r="B903" s="19"/>
      <c r="C903" s="20"/>
      <c r="D903" s="20"/>
      <c r="E903" s="20"/>
      <c r="F903" s="20"/>
      <c r="G903" s="20"/>
    </row>
    <row r="904" spans="1:7" s="53" customFormat="1">
      <c r="A904" s="52"/>
      <c r="B904" s="19"/>
      <c r="C904" s="20"/>
      <c r="D904" s="20"/>
      <c r="E904" s="20"/>
      <c r="F904" s="20"/>
      <c r="G904" s="20"/>
    </row>
    <row r="905" spans="1:7" s="53" customFormat="1">
      <c r="A905" s="52"/>
      <c r="B905" s="19"/>
      <c r="C905" s="20"/>
      <c r="D905" s="20"/>
      <c r="E905" s="20"/>
      <c r="F905" s="20"/>
      <c r="G905" s="20"/>
    </row>
    <row r="906" spans="1:7" s="53" customFormat="1">
      <c r="A906" s="52"/>
      <c r="B906" s="19"/>
      <c r="C906" s="20"/>
      <c r="D906" s="20"/>
      <c r="E906" s="20"/>
      <c r="F906" s="20"/>
      <c r="G906" s="20"/>
    </row>
    <row r="907" spans="1:7" s="53" customFormat="1">
      <c r="A907" s="52"/>
      <c r="B907" s="19"/>
      <c r="C907" s="20"/>
      <c r="D907" s="20"/>
      <c r="E907" s="20"/>
      <c r="F907" s="20"/>
      <c r="G907" s="20"/>
    </row>
    <row r="908" spans="1:7" s="53" customFormat="1">
      <c r="A908" s="52"/>
      <c r="B908" s="19"/>
      <c r="C908" s="20"/>
      <c r="D908" s="20"/>
      <c r="E908" s="20"/>
      <c r="F908" s="20"/>
      <c r="G908" s="20"/>
    </row>
    <row r="909" spans="1:7" s="53" customFormat="1">
      <c r="A909" s="52"/>
      <c r="B909" s="19"/>
      <c r="C909" s="20"/>
      <c r="D909" s="20"/>
      <c r="E909" s="20"/>
      <c r="F909" s="20"/>
      <c r="G909" s="20"/>
    </row>
    <row r="910" spans="1:7" s="53" customFormat="1">
      <c r="A910" s="52"/>
      <c r="B910" s="19"/>
      <c r="C910" s="20"/>
      <c r="D910" s="20"/>
      <c r="E910" s="20"/>
      <c r="F910" s="20"/>
      <c r="G910" s="20"/>
    </row>
    <row r="911" spans="1:7" s="53" customFormat="1">
      <c r="A911" s="52"/>
      <c r="B911" s="19"/>
      <c r="C911" s="20"/>
      <c r="D911" s="20"/>
      <c r="E911" s="20"/>
      <c r="F911" s="20"/>
      <c r="G911" s="20"/>
    </row>
    <row r="912" spans="1:7" s="53" customFormat="1">
      <c r="A912" s="52"/>
      <c r="B912" s="19"/>
      <c r="C912" s="20"/>
      <c r="D912" s="20"/>
      <c r="E912" s="20"/>
      <c r="F912" s="20"/>
      <c r="G912" s="20"/>
    </row>
    <row r="913" spans="1:7" s="53" customFormat="1">
      <c r="A913" s="52"/>
      <c r="B913" s="19"/>
      <c r="C913" s="20"/>
      <c r="D913" s="20"/>
      <c r="E913" s="20"/>
      <c r="F913" s="20"/>
      <c r="G913" s="20"/>
    </row>
    <row r="914" spans="1:7" s="53" customFormat="1">
      <c r="A914" s="52"/>
      <c r="B914" s="19"/>
      <c r="C914" s="20"/>
      <c r="D914" s="20"/>
      <c r="E914" s="20"/>
      <c r="F914" s="20"/>
      <c r="G914" s="20"/>
    </row>
    <row r="915" spans="1:7" s="53" customFormat="1">
      <c r="A915" s="52"/>
      <c r="B915" s="19"/>
      <c r="C915" s="20"/>
      <c r="D915" s="20"/>
      <c r="E915" s="20"/>
      <c r="F915" s="20"/>
      <c r="G915" s="20"/>
    </row>
    <row r="916" spans="1:7" s="53" customFormat="1">
      <c r="A916" s="52"/>
      <c r="B916" s="19"/>
      <c r="C916" s="20"/>
      <c r="D916" s="20"/>
      <c r="E916" s="20"/>
      <c r="F916" s="20"/>
      <c r="G916" s="20"/>
    </row>
    <row r="917" spans="1:7" s="53" customFormat="1">
      <c r="A917" s="52"/>
      <c r="B917" s="19"/>
      <c r="C917" s="20"/>
      <c r="D917" s="20"/>
      <c r="E917" s="20"/>
      <c r="F917" s="20"/>
      <c r="G917" s="20"/>
    </row>
    <row r="918" spans="1:7" s="53" customFormat="1">
      <c r="A918" s="52"/>
      <c r="B918" s="19"/>
      <c r="C918" s="20"/>
      <c r="D918" s="20"/>
      <c r="E918" s="20"/>
      <c r="F918" s="20"/>
      <c r="G918" s="20"/>
    </row>
    <row r="919" spans="1:7" s="53" customFormat="1">
      <c r="A919" s="52"/>
      <c r="B919" s="19"/>
      <c r="C919" s="20"/>
      <c r="D919" s="20"/>
      <c r="E919" s="20"/>
      <c r="F919" s="20"/>
      <c r="G919" s="20"/>
    </row>
    <row r="920" spans="1:7" s="53" customFormat="1">
      <c r="A920" s="52"/>
      <c r="B920" s="19"/>
      <c r="C920" s="20"/>
      <c r="D920" s="20"/>
      <c r="E920" s="20"/>
      <c r="F920" s="20"/>
      <c r="G920" s="20"/>
    </row>
    <row r="921" spans="1:7" s="53" customFormat="1">
      <c r="A921" s="52"/>
      <c r="B921" s="19"/>
      <c r="C921" s="20"/>
      <c r="D921" s="20"/>
      <c r="E921" s="20"/>
      <c r="F921" s="20"/>
      <c r="G921" s="20"/>
    </row>
    <row r="922" spans="1:7" s="53" customFormat="1">
      <c r="A922" s="52"/>
      <c r="B922" s="19"/>
      <c r="C922" s="20"/>
      <c r="D922" s="20"/>
      <c r="E922" s="20"/>
      <c r="F922" s="20"/>
      <c r="G922" s="20"/>
    </row>
    <row r="923" spans="1:7" s="53" customFormat="1">
      <c r="A923" s="52"/>
      <c r="B923" s="19"/>
      <c r="C923" s="20"/>
      <c r="D923" s="20"/>
      <c r="E923" s="20"/>
      <c r="F923" s="20"/>
      <c r="G923" s="20"/>
    </row>
    <row r="924" spans="1:7" s="53" customFormat="1">
      <c r="A924" s="52"/>
      <c r="B924" s="19"/>
      <c r="C924" s="20"/>
      <c r="D924" s="20"/>
      <c r="E924" s="20"/>
      <c r="F924" s="20"/>
      <c r="G924" s="20"/>
    </row>
    <row r="925" spans="1:7" s="53" customFormat="1">
      <c r="A925" s="52"/>
      <c r="B925" s="19"/>
      <c r="C925" s="20"/>
      <c r="D925" s="20"/>
      <c r="E925" s="20"/>
      <c r="F925" s="20"/>
      <c r="G925" s="20"/>
    </row>
    <row r="926" spans="1:7" s="53" customFormat="1">
      <c r="A926" s="52"/>
      <c r="B926" s="19"/>
      <c r="C926" s="20"/>
      <c r="D926" s="20"/>
      <c r="E926" s="20"/>
      <c r="F926" s="20"/>
      <c r="G926" s="20"/>
    </row>
    <row r="927" spans="1:7" s="53" customFormat="1">
      <c r="A927" s="52"/>
      <c r="B927" s="19"/>
      <c r="C927" s="20"/>
      <c r="D927" s="20"/>
      <c r="E927" s="20"/>
      <c r="F927" s="20"/>
      <c r="G927" s="20"/>
    </row>
    <row r="928" spans="1:7" s="53" customFormat="1">
      <c r="A928" s="52"/>
      <c r="B928" s="19"/>
      <c r="C928" s="20"/>
      <c r="D928" s="20"/>
      <c r="E928" s="20"/>
      <c r="F928" s="20"/>
      <c r="G928" s="20"/>
    </row>
    <row r="929" spans="1:7" s="53" customFormat="1">
      <c r="A929" s="52"/>
      <c r="B929" s="19"/>
      <c r="C929" s="20"/>
      <c r="D929" s="20"/>
      <c r="E929" s="20"/>
      <c r="F929" s="20"/>
      <c r="G929" s="20"/>
    </row>
    <row r="930" spans="1:7" s="53" customFormat="1">
      <c r="A930" s="52"/>
      <c r="B930" s="19"/>
      <c r="C930" s="20"/>
      <c r="D930" s="20"/>
      <c r="E930" s="20"/>
      <c r="F930" s="20"/>
      <c r="G930" s="20"/>
    </row>
    <row r="931" spans="1:7" s="53" customFormat="1">
      <c r="A931" s="52"/>
      <c r="B931" s="19"/>
      <c r="C931" s="20"/>
      <c r="D931" s="20"/>
      <c r="E931" s="20"/>
      <c r="F931" s="20"/>
      <c r="G931" s="20"/>
    </row>
    <row r="932" spans="1:7" s="53" customFormat="1">
      <c r="A932" s="52"/>
      <c r="B932" s="19"/>
      <c r="C932" s="20"/>
      <c r="D932" s="20"/>
      <c r="E932" s="20"/>
      <c r="F932" s="20"/>
      <c r="G932" s="20"/>
    </row>
    <row r="933" spans="1:7" s="53" customFormat="1">
      <c r="A933" s="52"/>
      <c r="B933" s="19"/>
      <c r="C933" s="20"/>
      <c r="D933" s="20"/>
      <c r="E933" s="20"/>
      <c r="F933" s="20"/>
      <c r="G933" s="20"/>
    </row>
    <row r="934" spans="1:7" s="53" customFormat="1">
      <c r="A934" s="52"/>
      <c r="B934" s="19"/>
      <c r="C934" s="20"/>
      <c r="D934" s="20"/>
      <c r="E934" s="20"/>
      <c r="F934" s="20"/>
      <c r="G934" s="20"/>
    </row>
    <row r="935" spans="1:7" s="53" customFormat="1">
      <c r="A935" s="52"/>
      <c r="B935" s="19"/>
      <c r="C935" s="20"/>
      <c r="D935" s="20"/>
      <c r="E935" s="20"/>
      <c r="F935" s="20"/>
      <c r="G935" s="20"/>
    </row>
    <row r="936" spans="1:7" s="53" customFormat="1">
      <c r="A936" s="52"/>
      <c r="B936" s="19"/>
      <c r="C936" s="20"/>
      <c r="D936" s="20"/>
      <c r="E936" s="20"/>
      <c r="F936" s="20"/>
      <c r="G936" s="20"/>
    </row>
    <row r="937" spans="1:7" s="53" customFormat="1">
      <c r="A937" s="52"/>
      <c r="B937" s="19"/>
      <c r="C937" s="20"/>
      <c r="D937" s="20"/>
      <c r="E937" s="20"/>
      <c r="F937" s="20"/>
      <c r="G937" s="20"/>
    </row>
    <row r="938" spans="1:7" s="53" customFormat="1">
      <c r="A938" s="52"/>
      <c r="B938" s="19"/>
      <c r="C938" s="20"/>
      <c r="D938" s="20"/>
      <c r="E938" s="20"/>
      <c r="F938" s="20"/>
      <c r="G938" s="20"/>
    </row>
    <row r="939" spans="1:7" s="53" customFormat="1">
      <c r="A939" s="52"/>
      <c r="B939" s="19"/>
      <c r="C939" s="20"/>
      <c r="D939" s="20"/>
      <c r="E939" s="20"/>
      <c r="F939" s="20"/>
      <c r="G939" s="20"/>
    </row>
    <row r="940" spans="1:7" s="53" customFormat="1">
      <c r="A940" s="52"/>
      <c r="B940" s="19"/>
      <c r="C940" s="20"/>
      <c r="D940" s="20"/>
      <c r="E940" s="20"/>
      <c r="F940" s="20"/>
      <c r="G940" s="20"/>
    </row>
    <row r="941" spans="1:7" s="53" customFormat="1">
      <c r="A941" s="52"/>
      <c r="B941" s="19"/>
      <c r="C941" s="20"/>
      <c r="D941" s="20"/>
      <c r="E941" s="20"/>
      <c r="F941" s="20"/>
      <c r="G941" s="20"/>
    </row>
    <row r="942" spans="1:7" s="53" customFormat="1">
      <c r="A942" s="52"/>
      <c r="B942" s="19"/>
      <c r="C942" s="20"/>
      <c r="D942" s="20"/>
      <c r="E942" s="20"/>
      <c r="F942" s="20"/>
      <c r="G942" s="20"/>
    </row>
    <row r="943" spans="1:7" s="53" customFormat="1">
      <c r="A943" s="52"/>
      <c r="B943" s="19"/>
      <c r="C943" s="20"/>
      <c r="D943" s="20"/>
      <c r="E943" s="20"/>
      <c r="F943" s="20"/>
      <c r="G943" s="20"/>
    </row>
    <row r="944" spans="1:7" s="53" customFormat="1">
      <c r="A944" s="52"/>
      <c r="B944" s="19"/>
      <c r="C944" s="20"/>
      <c r="D944" s="20"/>
      <c r="E944" s="20"/>
      <c r="F944" s="20"/>
      <c r="G944" s="20"/>
    </row>
    <row r="945" spans="1:7" s="53" customFormat="1">
      <c r="A945" s="52"/>
      <c r="B945" s="19"/>
      <c r="C945" s="20"/>
      <c r="D945" s="20"/>
      <c r="E945" s="20"/>
      <c r="F945" s="20"/>
      <c r="G945" s="20"/>
    </row>
    <row r="946" spans="1:7" s="53" customFormat="1">
      <c r="A946" s="52"/>
      <c r="B946" s="19"/>
      <c r="C946" s="20"/>
      <c r="D946" s="20"/>
      <c r="E946" s="20"/>
      <c r="F946" s="20"/>
      <c r="G946" s="20"/>
    </row>
    <row r="947" spans="1:7" s="53" customFormat="1">
      <c r="A947" s="52"/>
      <c r="B947" s="19"/>
      <c r="C947" s="20"/>
      <c r="D947" s="20"/>
      <c r="E947" s="20"/>
      <c r="F947" s="20"/>
      <c r="G947" s="20"/>
    </row>
    <row r="948" spans="1:7" s="53" customFormat="1">
      <c r="A948" s="52"/>
      <c r="B948" s="19"/>
      <c r="C948" s="20"/>
      <c r="D948" s="20"/>
      <c r="E948" s="20"/>
      <c r="F948" s="20"/>
      <c r="G948" s="20"/>
    </row>
    <row r="949" spans="1:7" s="53" customFormat="1">
      <c r="A949" s="52"/>
      <c r="B949" s="19"/>
      <c r="C949" s="20"/>
      <c r="D949" s="20"/>
      <c r="E949" s="20"/>
      <c r="F949" s="20"/>
      <c r="G949" s="20"/>
    </row>
    <row r="950" spans="1:7" s="53" customFormat="1">
      <c r="A950" s="52"/>
      <c r="B950" s="19"/>
      <c r="C950" s="20"/>
      <c r="D950" s="20"/>
      <c r="E950" s="20"/>
      <c r="F950" s="20"/>
      <c r="G950" s="20"/>
    </row>
    <row r="951" spans="1:7" s="53" customFormat="1">
      <c r="A951" s="52"/>
      <c r="B951" s="19"/>
      <c r="C951" s="20"/>
      <c r="D951" s="20"/>
      <c r="E951" s="20"/>
      <c r="F951" s="20"/>
      <c r="G951" s="20"/>
    </row>
    <row r="952" spans="1:7" s="53" customFormat="1">
      <c r="A952" s="52"/>
      <c r="B952" s="19"/>
      <c r="C952" s="20"/>
      <c r="D952" s="20"/>
      <c r="E952" s="20"/>
      <c r="F952" s="20"/>
      <c r="G952" s="20"/>
    </row>
    <row r="953" spans="1:7" s="53" customFormat="1">
      <c r="A953" s="52"/>
      <c r="B953" s="19"/>
      <c r="C953" s="20"/>
      <c r="D953" s="20"/>
      <c r="E953" s="20"/>
      <c r="F953" s="20"/>
      <c r="G953" s="20"/>
    </row>
    <row r="954" spans="1:7" s="53" customFormat="1">
      <c r="A954" s="52"/>
      <c r="B954" s="19"/>
      <c r="C954" s="20"/>
      <c r="D954" s="20"/>
      <c r="E954" s="20"/>
      <c r="F954" s="20"/>
      <c r="G954" s="20"/>
    </row>
    <row r="955" spans="1:7" s="53" customFormat="1">
      <c r="A955" s="52"/>
      <c r="B955" s="19"/>
      <c r="C955" s="20"/>
      <c r="D955" s="20"/>
      <c r="E955" s="20"/>
      <c r="F955" s="20"/>
      <c r="G955" s="20"/>
    </row>
    <row r="956" spans="1:7" s="53" customFormat="1">
      <c r="A956" s="52"/>
      <c r="B956" s="19"/>
      <c r="C956" s="20"/>
      <c r="D956" s="20"/>
      <c r="E956" s="20"/>
      <c r="F956" s="20"/>
      <c r="G956" s="20"/>
    </row>
    <row r="957" spans="1:7" s="53" customFormat="1">
      <c r="A957" s="52"/>
      <c r="B957" s="19"/>
      <c r="C957" s="20"/>
      <c r="D957" s="20"/>
      <c r="E957" s="20"/>
      <c r="F957" s="20"/>
      <c r="G957" s="20"/>
    </row>
    <row r="958" spans="1:7" s="53" customFormat="1">
      <c r="A958" s="52"/>
      <c r="B958" s="19"/>
      <c r="C958" s="20"/>
      <c r="D958" s="20"/>
      <c r="E958" s="20"/>
      <c r="F958" s="20"/>
      <c r="G958" s="20"/>
    </row>
    <row r="959" spans="1:7" s="53" customFormat="1">
      <c r="A959" s="52"/>
      <c r="B959" s="19"/>
      <c r="C959" s="20"/>
      <c r="D959" s="20"/>
      <c r="E959" s="20"/>
      <c r="F959" s="20"/>
      <c r="G959" s="20"/>
    </row>
    <row r="960" spans="1:7" s="53" customFormat="1">
      <c r="A960" s="52"/>
      <c r="B960" s="19"/>
      <c r="C960" s="20"/>
      <c r="D960" s="20"/>
      <c r="E960" s="20"/>
      <c r="F960" s="20"/>
      <c r="G960" s="20"/>
    </row>
    <row r="961" spans="1:7" s="53" customFormat="1">
      <c r="A961" s="52"/>
      <c r="B961" s="19"/>
      <c r="C961" s="20"/>
      <c r="D961" s="20"/>
      <c r="E961" s="20"/>
      <c r="F961" s="20"/>
      <c r="G961" s="20"/>
    </row>
    <row r="962" spans="1:7" s="53" customFormat="1">
      <c r="A962" s="52"/>
      <c r="B962" s="19"/>
      <c r="C962" s="20"/>
      <c r="D962" s="20"/>
      <c r="E962" s="20"/>
      <c r="F962" s="20"/>
      <c r="G962" s="20"/>
    </row>
    <row r="963" spans="1:7" s="53" customFormat="1">
      <c r="A963" s="52"/>
      <c r="B963" s="19"/>
      <c r="C963" s="20"/>
      <c r="D963" s="20"/>
      <c r="E963" s="20"/>
      <c r="F963" s="20"/>
      <c r="G963" s="20"/>
    </row>
    <row r="964" spans="1:7" s="53" customFormat="1">
      <c r="A964" s="52"/>
      <c r="B964" s="19"/>
      <c r="C964" s="20"/>
      <c r="D964" s="20"/>
      <c r="E964" s="20"/>
      <c r="F964" s="20"/>
      <c r="G964" s="20"/>
    </row>
    <row r="965" spans="1:7" s="53" customFormat="1">
      <c r="A965" s="52"/>
      <c r="B965" s="19"/>
      <c r="C965" s="20"/>
      <c r="D965" s="20"/>
      <c r="E965" s="20"/>
      <c r="F965" s="20"/>
      <c r="G965" s="20"/>
    </row>
    <row r="966" spans="1:7" s="53" customFormat="1">
      <c r="A966" s="52"/>
      <c r="B966" s="19"/>
      <c r="C966" s="20"/>
      <c r="D966" s="20"/>
      <c r="E966" s="20"/>
      <c r="F966" s="20"/>
      <c r="G966" s="20"/>
    </row>
    <row r="967" spans="1:7" s="53" customFormat="1">
      <c r="A967" s="52"/>
      <c r="B967" s="19"/>
      <c r="C967" s="20"/>
      <c r="D967" s="20"/>
      <c r="E967" s="20"/>
      <c r="F967" s="20"/>
      <c r="G967" s="20"/>
    </row>
    <row r="968" spans="1:7" s="53" customFormat="1">
      <c r="A968" s="52"/>
      <c r="B968" s="19"/>
      <c r="C968" s="20"/>
      <c r="D968" s="20"/>
      <c r="E968" s="20"/>
      <c r="F968" s="20"/>
      <c r="G968" s="20"/>
    </row>
    <row r="969" spans="1:7" s="53" customFormat="1">
      <c r="A969" s="52"/>
      <c r="B969" s="19"/>
      <c r="C969" s="20"/>
      <c r="D969" s="20"/>
      <c r="E969" s="20"/>
      <c r="F969" s="20"/>
      <c r="G969" s="20"/>
    </row>
    <row r="970" spans="1:7" s="53" customFormat="1">
      <c r="A970" s="52"/>
      <c r="B970" s="19"/>
      <c r="C970" s="20"/>
      <c r="D970" s="20"/>
      <c r="E970" s="20"/>
      <c r="F970" s="20"/>
      <c r="G970" s="20"/>
    </row>
    <row r="971" spans="1:7" s="53" customFormat="1">
      <c r="A971" s="52"/>
      <c r="B971" s="19"/>
      <c r="C971" s="20"/>
      <c r="D971" s="20"/>
      <c r="E971" s="20"/>
      <c r="F971" s="20"/>
      <c r="G971" s="20"/>
    </row>
    <row r="972" spans="1:7" s="53" customFormat="1">
      <c r="A972" s="52"/>
      <c r="B972" s="19"/>
      <c r="C972" s="20"/>
      <c r="D972" s="20"/>
      <c r="E972" s="20"/>
      <c r="F972" s="20"/>
      <c r="G972" s="20"/>
    </row>
    <row r="973" spans="1:7" s="53" customFormat="1">
      <c r="A973" s="52"/>
      <c r="B973" s="19"/>
      <c r="C973" s="20"/>
      <c r="D973" s="20"/>
      <c r="E973" s="20"/>
      <c r="F973" s="20"/>
      <c r="G973" s="20"/>
    </row>
    <row r="974" spans="1:7" s="53" customFormat="1">
      <c r="A974" s="52"/>
      <c r="B974" s="19"/>
      <c r="C974" s="20"/>
      <c r="D974" s="20"/>
      <c r="E974" s="20"/>
      <c r="F974" s="20"/>
      <c r="G974" s="20"/>
    </row>
    <row r="975" spans="1:7" s="53" customFormat="1">
      <c r="A975" s="52"/>
      <c r="B975" s="19"/>
      <c r="C975" s="20"/>
      <c r="D975" s="20"/>
      <c r="E975" s="20"/>
      <c r="F975" s="20"/>
      <c r="G975" s="20"/>
    </row>
    <row r="976" spans="1:7" s="53" customFormat="1">
      <c r="A976" s="52"/>
      <c r="B976" s="19"/>
      <c r="C976" s="20"/>
      <c r="D976" s="20"/>
      <c r="E976" s="20"/>
      <c r="F976" s="20"/>
      <c r="G976" s="20"/>
    </row>
    <row r="977" spans="1:7" s="53" customFormat="1">
      <c r="A977" s="52"/>
      <c r="B977" s="19"/>
      <c r="C977" s="20"/>
      <c r="D977" s="20"/>
      <c r="E977" s="20"/>
      <c r="F977" s="20"/>
      <c r="G977" s="20"/>
    </row>
    <row r="978" spans="1:7" s="53" customFormat="1">
      <c r="A978" s="52"/>
      <c r="B978" s="19"/>
      <c r="C978" s="20"/>
      <c r="D978" s="20"/>
      <c r="E978" s="20"/>
      <c r="F978" s="20"/>
      <c r="G978" s="20"/>
    </row>
    <row r="979" spans="1:7" s="53" customFormat="1">
      <c r="A979" s="52"/>
      <c r="B979" s="19"/>
      <c r="C979" s="20"/>
      <c r="D979" s="20"/>
      <c r="E979" s="20"/>
      <c r="F979" s="20"/>
      <c r="G979" s="20"/>
    </row>
    <row r="980" spans="1:7" s="53" customFormat="1">
      <c r="A980" s="52"/>
      <c r="B980" s="19"/>
      <c r="C980" s="20"/>
      <c r="D980" s="20"/>
      <c r="E980" s="20"/>
      <c r="F980" s="20"/>
      <c r="G980" s="20"/>
    </row>
    <row r="981" spans="1:7" s="53" customFormat="1">
      <c r="A981" s="52"/>
      <c r="B981" s="19"/>
      <c r="C981" s="20"/>
      <c r="D981" s="20"/>
      <c r="E981" s="20"/>
      <c r="F981" s="20"/>
      <c r="G981" s="20"/>
    </row>
    <row r="982" spans="1:7" s="53" customFormat="1">
      <c r="A982" s="52"/>
      <c r="B982" s="19"/>
      <c r="C982" s="20"/>
      <c r="D982" s="20"/>
      <c r="E982" s="20"/>
      <c r="F982" s="20"/>
      <c r="G982" s="20"/>
    </row>
    <row r="983" spans="1:7" s="53" customFormat="1">
      <c r="A983" s="52"/>
      <c r="B983" s="19"/>
      <c r="C983" s="20"/>
      <c r="D983" s="20"/>
      <c r="E983" s="20"/>
      <c r="F983" s="20"/>
      <c r="G983" s="20"/>
    </row>
    <row r="984" spans="1:7" s="53" customFormat="1">
      <c r="A984" s="52"/>
      <c r="B984" s="19"/>
      <c r="C984" s="20"/>
      <c r="D984" s="20"/>
      <c r="E984" s="20"/>
      <c r="F984" s="20"/>
      <c r="G984" s="20"/>
    </row>
    <row r="985" spans="1:7" s="53" customFormat="1">
      <c r="A985" s="52"/>
      <c r="B985" s="19"/>
      <c r="C985" s="20"/>
      <c r="D985" s="20"/>
      <c r="E985" s="20"/>
      <c r="F985" s="20"/>
      <c r="G985" s="20"/>
    </row>
    <row r="986" spans="1:7" s="53" customFormat="1">
      <c r="A986" s="52"/>
      <c r="B986" s="19"/>
      <c r="C986" s="20"/>
      <c r="D986" s="20"/>
      <c r="E986" s="20"/>
      <c r="F986" s="20"/>
      <c r="G986" s="20"/>
    </row>
    <row r="987" spans="1:7" s="53" customFormat="1">
      <c r="A987" s="52"/>
      <c r="B987" s="19"/>
      <c r="C987" s="20"/>
      <c r="D987" s="20"/>
      <c r="E987" s="20"/>
      <c r="F987" s="20"/>
      <c r="G987" s="20"/>
    </row>
    <row r="988" spans="1:7" s="53" customFormat="1">
      <c r="A988" s="52"/>
      <c r="B988" s="19"/>
      <c r="C988" s="20"/>
      <c r="D988" s="20"/>
      <c r="E988" s="20"/>
      <c r="F988" s="20"/>
      <c r="G988" s="20"/>
    </row>
    <row r="989" spans="1:7" s="53" customFormat="1">
      <c r="A989" s="52"/>
      <c r="B989" s="19"/>
      <c r="C989" s="20"/>
      <c r="D989" s="20"/>
      <c r="E989" s="20"/>
      <c r="F989" s="20"/>
      <c r="G989" s="20"/>
    </row>
    <row r="990" spans="1:7" s="53" customFormat="1">
      <c r="A990" s="52"/>
      <c r="B990" s="19"/>
      <c r="C990" s="20"/>
      <c r="D990" s="20"/>
      <c r="E990" s="20"/>
      <c r="F990" s="20"/>
      <c r="G990" s="20"/>
    </row>
    <row r="991" spans="1:7" s="53" customFormat="1">
      <c r="A991" s="52"/>
      <c r="B991" s="19"/>
      <c r="C991" s="20"/>
      <c r="D991" s="20"/>
      <c r="E991" s="20"/>
      <c r="F991" s="20"/>
      <c r="G991" s="20"/>
    </row>
    <row r="992" spans="1:7" s="53" customFormat="1">
      <c r="A992" s="52"/>
      <c r="B992" s="19"/>
      <c r="C992" s="20"/>
      <c r="D992" s="20"/>
      <c r="E992" s="20"/>
      <c r="F992" s="20"/>
      <c r="G992" s="20"/>
    </row>
    <row r="993" spans="1:7" s="53" customFormat="1">
      <c r="A993" s="52"/>
      <c r="B993" s="19"/>
      <c r="C993" s="20"/>
      <c r="D993" s="20"/>
      <c r="E993" s="20"/>
      <c r="F993" s="20"/>
      <c r="G993" s="20"/>
    </row>
    <row r="994" spans="1:7" s="53" customFormat="1">
      <c r="A994" s="52"/>
      <c r="B994" s="19"/>
      <c r="C994" s="20"/>
      <c r="D994" s="20"/>
      <c r="E994" s="20"/>
      <c r="F994" s="20"/>
      <c r="G994" s="20"/>
    </row>
    <row r="995" spans="1:7" s="53" customFormat="1">
      <c r="A995" s="52"/>
      <c r="B995" s="19"/>
      <c r="C995" s="20"/>
      <c r="D995" s="20"/>
      <c r="E995" s="20"/>
      <c r="F995" s="20"/>
      <c r="G995" s="20"/>
    </row>
    <row r="996" spans="1:7" s="53" customFormat="1">
      <c r="A996" s="52"/>
      <c r="B996" s="19"/>
      <c r="C996" s="20"/>
      <c r="D996" s="20"/>
      <c r="E996" s="20"/>
      <c r="F996" s="20"/>
      <c r="G996" s="20"/>
    </row>
    <row r="997" spans="1:7" s="53" customFormat="1">
      <c r="A997" s="52"/>
      <c r="B997" s="19"/>
      <c r="C997" s="20"/>
      <c r="D997" s="20"/>
      <c r="E997" s="20"/>
      <c r="F997" s="20"/>
      <c r="G997" s="20"/>
    </row>
    <row r="998" spans="1:7" s="53" customFormat="1">
      <c r="A998" s="52"/>
      <c r="B998" s="19"/>
      <c r="C998" s="20"/>
      <c r="D998" s="20"/>
      <c r="E998" s="20"/>
      <c r="F998" s="20"/>
      <c r="G998" s="20"/>
    </row>
    <row r="999" spans="1:7" s="53" customFormat="1">
      <c r="A999" s="52"/>
      <c r="B999" s="19"/>
      <c r="C999" s="20"/>
      <c r="D999" s="20"/>
      <c r="E999" s="20"/>
      <c r="F999" s="20"/>
      <c r="G999" s="20"/>
    </row>
    <row r="1000" spans="1:7" s="53" customFormat="1">
      <c r="A1000" s="52"/>
      <c r="B1000" s="19"/>
      <c r="C1000" s="20"/>
      <c r="D1000" s="20"/>
      <c r="E1000" s="20"/>
      <c r="F1000" s="20"/>
      <c r="G1000" s="20"/>
    </row>
    <row r="1001" spans="1:7" s="53" customFormat="1">
      <c r="A1001" s="52"/>
      <c r="B1001" s="19"/>
      <c r="C1001" s="20"/>
      <c r="D1001" s="20"/>
      <c r="E1001" s="20"/>
      <c r="F1001" s="20"/>
      <c r="G1001" s="20"/>
    </row>
    <row r="1002" spans="1:7" s="53" customFormat="1">
      <c r="A1002" s="52"/>
      <c r="B1002" s="19"/>
      <c r="C1002" s="20"/>
      <c r="D1002" s="20"/>
      <c r="E1002" s="20"/>
      <c r="F1002" s="20"/>
      <c r="G1002" s="20"/>
    </row>
    <row r="1003" spans="1:7" s="53" customFormat="1">
      <c r="A1003" s="52"/>
      <c r="B1003" s="19"/>
      <c r="C1003" s="20"/>
      <c r="D1003" s="20"/>
      <c r="E1003" s="20"/>
      <c r="F1003" s="20"/>
      <c r="G1003" s="20"/>
    </row>
    <row r="1004" spans="1:7" s="53" customFormat="1">
      <c r="A1004" s="52"/>
      <c r="B1004" s="19"/>
      <c r="C1004" s="20"/>
      <c r="D1004" s="20"/>
      <c r="E1004" s="20"/>
      <c r="F1004" s="20"/>
      <c r="G1004" s="20"/>
    </row>
    <row r="1005" spans="1:7" s="53" customFormat="1">
      <c r="A1005" s="52"/>
      <c r="B1005" s="19"/>
      <c r="C1005" s="20"/>
      <c r="D1005" s="20"/>
      <c r="E1005" s="20"/>
      <c r="F1005" s="20"/>
      <c r="G1005" s="20"/>
    </row>
    <row r="1006" spans="1:7" s="53" customFormat="1">
      <c r="A1006" s="52"/>
      <c r="B1006" s="19"/>
      <c r="C1006" s="20"/>
      <c r="D1006" s="20"/>
      <c r="E1006" s="20"/>
      <c r="F1006" s="20"/>
      <c r="G1006" s="20"/>
    </row>
    <row r="1007" spans="1:7" s="53" customFormat="1">
      <c r="A1007" s="52"/>
      <c r="B1007" s="19"/>
      <c r="C1007" s="20"/>
      <c r="D1007" s="20"/>
      <c r="E1007" s="20"/>
      <c r="F1007" s="20"/>
      <c r="G1007" s="20"/>
    </row>
    <row r="1008" spans="1:7" s="53" customFormat="1">
      <c r="A1008" s="52"/>
      <c r="B1008" s="19"/>
      <c r="C1008" s="20"/>
      <c r="D1008" s="20"/>
      <c r="E1008" s="20"/>
      <c r="F1008" s="20"/>
      <c r="G1008" s="20"/>
    </row>
    <row r="1009" spans="1:7" s="53" customFormat="1">
      <c r="A1009" s="52"/>
      <c r="B1009" s="19"/>
      <c r="C1009" s="20"/>
      <c r="D1009" s="20"/>
      <c r="E1009" s="20"/>
      <c r="F1009" s="20"/>
      <c r="G1009" s="20"/>
    </row>
    <row r="1010" spans="1:7" s="53" customFormat="1">
      <c r="A1010" s="52"/>
      <c r="B1010" s="19"/>
      <c r="C1010" s="20"/>
      <c r="D1010" s="20"/>
      <c r="E1010" s="20"/>
      <c r="F1010" s="20"/>
      <c r="G1010" s="20"/>
    </row>
    <row r="1011" spans="1:7" s="53" customFormat="1">
      <c r="A1011" s="52"/>
      <c r="B1011" s="19"/>
      <c r="C1011" s="20"/>
      <c r="D1011" s="20"/>
      <c r="E1011" s="20"/>
      <c r="F1011" s="20"/>
      <c r="G1011" s="20"/>
    </row>
    <row r="1012" spans="1:7" s="53" customFormat="1">
      <c r="A1012" s="52"/>
      <c r="B1012" s="19"/>
      <c r="C1012" s="20"/>
      <c r="D1012" s="20"/>
      <c r="E1012" s="20"/>
      <c r="F1012" s="20"/>
      <c r="G1012" s="20"/>
    </row>
    <row r="1013" spans="1:7" s="53" customFormat="1">
      <c r="A1013" s="52"/>
      <c r="B1013" s="19"/>
      <c r="C1013" s="20"/>
      <c r="D1013" s="20"/>
      <c r="E1013" s="20"/>
      <c r="F1013" s="20"/>
      <c r="G1013" s="20"/>
    </row>
    <row r="1014" spans="1:7" s="53" customFormat="1">
      <c r="A1014" s="52"/>
      <c r="B1014" s="19"/>
      <c r="C1014" s="20"/>
      <c r="D1014" s="20"/>
      <c r="E1014" s="20"/>
      <c r="F1014" s="20"/>
      <c r="G1014" s="20"/>
    </row>
    <row r="1015" spans="1:7" s="53" customFormat="1">
      <c r="A1015" s="52"/>
      <c r="B1015" s="19"/>
      <c r="C1015" s="20"/>
      <c r="D1015" s="20"/>
      <c r="E1015" s="20"/>
      <c r="F1015" s="20"/>
      <c r="G1015" s="20"/>
    </row>
    <row r="1016" spans="1:7" s="53" customFormat="1">
      <c r="A1016" s="52"/>
      <c r="B1016" s="19"/>
      <c r="C1016" s="20"/>
      <c r="D1016" s="20"/>
      <c r="E1016" s="20"/>
      <c r="F1016" s="20"/>
      <c r="G1016" s="20"/>
    </row>
    <row r="1017" spans="1:7" s="53" customFormat="1">
      <c r="A1017" s="52"/>
      <c r="B1017" s="19"/>
      <c r="C1017" s="20"/>
      <c r="D1017" s="20"/>
      <c r="E1017" s="20"/>
      <c r="F1017" s="20"/>
      <c r="G1017" s="20"/>
    </row>
    <row r="1018" spans="1:7" s="53" customFormat="1">
      <c r="A1018" s="52"/>
      <c r="B1018" s="19"/>
      <c r="C1018" s="20"/>
      <c r="D1018" s="20"/>
      <c r="E1018" s="20"/>
      <c r="F1018" s="20"/>
      <c r="G1018" s="20"/>
    </row>
    <row r="1019" spans="1:7" s="53" customFormat="1">
      <c r="A1019" s="52"/>
      <c r="B1019" s="19"/>
      <c r="C1019" s="20"/>
      <c r="D1019" s="20"/>
      <c r="E1019" s="20"/>
      <c r="F1019" s="20"/>
      <c r="G1019" s="20"/>
    </row>
    <row r="1020" spans="1:7" s="53" customFormat="1">
      <c r="A1020" s="52"/>
      <c r="B1020" s="19"/>
      <c r="C1020" s="20"/>
      <c r="D1020" s="20"/>
      <c r="E1020" s="20"/>
      <c r="F1020" s="20"/>
      <c r="G1020" s="20"/>
    </row>
    <row r="1021" spans="1:7" s="53" customFormat="1">
      <c r="A1021" s="52"/>
      <c r="B1021" s="19"/>
      <c r="C1021" s="20"/>
      <c r="D1021" s="20"/>
      <c r="E1021" s="20"/>
      <c r="F1021" s="20"/>
      <c r="G1021" s="20"/>
    </row>
    <row r="1022" spans="1:7" s="53" customFormat="1">
      <c r="A1022" s="52"/>
      <c r="B1022" s="19"/>
      <c r="C1022" s="20"/>
      <c r="D1022" s="20"/>
      <c r="E1022" s="20"/>
      <c r="F1022" s="20"/>
      <c r="G1022" s="20"/>
    </row>
    <row r="1023" spans="1:7" s="53" customFormat="1">
      <c r="A1023" s="52"/>
      <c r="B1023" s="19"/>
      <c r="C1023" s="20"/>
      <c r="D1023" s="20"/>
      <c r="E1023" s="20"/>
      <c r="F1023" s="20"/>
      <c r="G1023" s="20"/>
    </row>
    <row r="1024" spans="1:7" s="53" customFormat="1">
      <c r="A1024" s="52"/>
      <c r="B1024" s="19"/>
      <c r="C1024" s="20"/>
      <c r="D1024" s="20"/>
      <c r="E1024" s="20"/>
      <c r="F1024" s="20"/>
      <c r="G1024" s="20"/>
    </row>
    <row r="1025" spans="1:7" s="53" customFormat="1">
      <c r="A1025" s="52"/>
      <c r="B1025" s="19"/>
      <c r="C1025" s="20"/>
      <c r="D1025" s="20"/>
      <c r="E1025" s="20"/>
      <c r="F1025" s="20"/>
      <c r="G1025" s="20"/>
    </row>
    <row r="1026" spans="1:7" s="53" customFormat="1">
      <c r="A1026" s="52"/>
      <c r="B1026" s="19"/>
      <c r="C1026" s="20"/>
      <c r="D1026" s="20"/>
      <c r="E1026" s="20"/>
      <c r="F1026" s="20"/>
      <c r="G1026" s="20"/>
    </row>
    <row r="1027" spans="1:7" s="53" customFormat="1">
      <c r="A1027" s="52"/>
      <c r="B1027" s="19"/>
      <c r="C1027" s="20"/>
      <c r="D1027" s="20"/>
      <c r="E1027" s="20"/>
      <c r="F1027" s="20"/>
      <c r="G1027" s="20"/>
    </row>
    <row r="1028" spans="1:7" s="53" customFormat="1">
      <c r="A1028" s="52"/>
      <c r="B1028" s="19"/>
      <c r="C1028" s="20"/>
      <c r="D1028" s="20"/>
      <c r="E1028" s="20"/>
      <c r="F1028" s="20"/>
      <c r="G1028" s="20"/>
    </row>
    <row r="1029" spans="1:7" s="53" customFormat="1">
      <c r="A1029" s="52"/>
      <c r="B1029" s="19"/>
      <c r="C1029" s="20"/>
      <c r="D1029" s="20"/>
      <c r="E1029" s="20"/>
      <c r="F1029" s="20"/>
      <c r="G1029" s="20"/>
    </row>
    <row r="1030" spans="1:7" s="53" customFormat="1">
      <c r="A1030" s="52"/>
      <c r="B1030" s="19"/>
      <c r="C1030" s="20"/>
      <c r="D1030" s="20"/>
      <c r="E1030" s="20"/>
      <c r="F1030" s="20"/>
      <c r="G1030" s="20"/>
    </row>
    <row r="1031" spans="1:7" s="53" customFormat="1">
      <c r="A1031" s="52"/>
      <c r="B1031" s="19"/>
      <c r="C1031" s="20"/>
      <c r="D1031" s="20"/>
      <c r="E1031" s="20"/>
      <c r="F1031" s="20"/>
      <c r="G1031" s="20"/>
    </row>
    <row r="1032" spans="1:7" s="53" customFormat="1">
      <c r="A1032" s="52"/>
      <c r="B1032" s="19"/>
      <c r="C1032" s="20"/>
      <c r="D1032" s="20"/>
      <c r="E1032" s="20"/>
      <c r="F1032" s="20"/>
      <c r="G1032" s="20"/>
    </row>
    <row r="1033" spans="1:7" s="53" customFormat="1">
      <c r="A1033" s="52"/>
      <c r="B1033" s="19"/>
      <c r="C1033" s="20"/>
      <c r="D1033" s="20"/>
      <c r="E1033" s="20"/>
      <c r="F1033" s="20"/>
      <c r="G1033" s="20"/>
    </row>
    <row r="1034" spans="1:7" s="53" customFormat="1">
      <c r="A1034" s="52"/>
      <c r="B1034" s="19"/>
      <c r="C1034" s="20"/>
      <c r="D1034" s="20"/>
      <c r="E1034" s="20"/>
      <c r="F1034" s="20"/>
      <c r="G1034" s="20"/>
    </row>
    <row r="1035" spans="1:7" s="53" customFormat="1">
      <c r="A1035" s="52"/>
      <c r="B1035" s="19"/>
      <c r="C1035" s="20"/>
      <c r="D1035" s="20"/>
      <c r="E1035" s="20"/>
      <c r="F1035" s="20"/>
      <c r="G1035" s="20"/>
    </row>
    <row r="1036" spans="1:7" s="53" customFormat="1">
      <c r="A1036" s="52"/>
      <c r="B1036" s="19"/>
      <c r="C1036" s="20"/>
      <c r="D1036" s="20"/>
      <c r="E1036" s="20"/>
      <c r="F1036" s="20"/>
      <c r="G1036" s="20"/>
    </row>
    <row r="1037" spans="1:7" s="53" customFormat="1">
      <c r="A1037" s="52"/>
      <c r="B1037" s="19"/>
      <c r="C1037" s="20"/>
      <c r="D1037" s="20"/>
      <c r="E1037" s="20"/>
      <c r="F1037" s="20"/>
      <c r="G1037" s="20"/>
    </row>
    <row r="1038" spans="1:7" s="53" customFormat="1">
      <c r="A1038" s="52"/>
      <c r="B1038" s="19"/>
      <c r="C1038" s="20"/>
      <c r="D1038" s="20"/>
      <c r="E1038" s="20"/>
      <c r="F1038" s="20"/>
      <c r="G1038" s="20"/>
    </row>
    <row r="1039" spans="1:7" s="53" customFormat="1">
      <c r="A1039" s="52"/>
      <c r="B1039" s="19"/>
      <c r="C1039" s="20"/>
      <c r="D1039" s="20"/>
      <c r="E1039" s="20"/>
      <c r="F1039" s="20"/>
      <c r="G1039" s="20"/>
    </row>
    <row r="1040" spans="1:7" s="53" customFormat="1">
      <c r="A1040" s="52"/>
      <c r="B1040" s="19"/>
      <c r="C1040" s="20"/>
      <c r="D1040" s="20"/>
      <c r="E1040" s="20"/>
      <c r="F1040" s="20"/>
      <c r="G1040" s="20"/>
    </row>
    <row r="1041" spans="1:7" s="53" customFormat="1">
      <c r="A1041" s="52"/>
      <c r="B1041" s="19"/>
      <c r="C1041" s="20"/>
      <c r="D1041" s="20"/>
      <c r="E1041" s="20"/>
      <c r="F1041" s="20"/>
      <c r="G1041" s="20"/>
    </row>
    <row r="1042" spans="1:7" s="53" customFormat="1">
      <c r="A1042" s="52"/>
      <c r="B1042" s="19"/>
      <c r="C1042" s="20"/>
      <c r="D1042" s="20"/>
      <c r="E1042" s="20"/>
      <c r="F1042" s="20"/>
      <c r="G1042" s="20"/>
    </row>
    <row r="1043" spans="1:7" s="53" customFormat="1">
      <c r="A1043" s="52"/>
      <c r="B1043" s="19"/>
      <c r="C1043" s="20"/>
      <c r="D1043" s="20"/>
      <c r="E1043" s="20"/>
      <c r="F1043" s="20"/>
      <c r="G1043" s="20"/>
    </row>
    <row r="1044" spans="1:7" s="53" customFormat="1">
      <c r="A1044" s="52"/>
      <c r="B1044" s="19"/>
      <c r="C1044" s="20"/>
      <c r="D1044" s="20"/>
      <c r="E1044" s="20"/>
      <c r="F1044" s="20"/>
      <c r="G1044" s="20"/>
    </row>
    <row r="1045" spans="1:7" s="53" customFormat="1">
      <c r="A1045" s="52"/>
      <c r="B1045" s="19"/>
      <c r="C1045" s="20"/>
      <c r="D1045" s="20"/>
      <c r="E1045" s="20"/>
      <c r="F1045" s="20"/>
      <c r="G1045" s="20"/>
    </row>
    <row r="1046" spans="1:7" s="53" customFormat="1">
      <c r="A1046" s="52"/>
      <c r="B1046" s="19"/>
      <c r="C1046" s="20"/>
      <c r="D1046" s="20"/>
      <c r="E1046" s="20"/>
      <c r="F1046" s="20"/>
      <c r="G1046" s="20"/>
    </row>
    <row r="1047" spans="1:7" s="53" customFormat="1">
      <c r="A1047" s="52"/>
      <c r="B1047" s="19"/>
      <c r="C1047" s="20"/>
      <c r="D1047" s="20"/>
      <c r="E1047" s="20"/>
      <c r="F1047" s="20"/>
      <c r="G1047" s="20"/>
    </row>
    <row r="1048" spans="1:7" s="53" customFormat="1">
      <c r="A1048" s="52"/>
      <c r="B1048" s="19"/>
      <c r="C1048" s="20"/>
      <c r="D1048" s="20"/>
      <c r="E1048" s="20"/>
      <c r="F1048" s="20"/>
      <c r="G1048" s="20"/>
    </row>
    <row r="1049" spans="1:7" s="53" customFormat="1">
      <c r="A1049" s="52"/>
      <c r="B1049" s="19"/>
      <c r="C1049" s="20"/>
      <c r="D1049" s="20"/>
      <c r="E1049" s="20"/>
      <c r="F1049" s="20"/>
      <c r="G1049" s="20"/>
    </row>
    <row r="1050" spans="1:7" s="53" customFormat="1">
      <c r="A1050" s="52"/>
      <c r="B1050" s="19"/>
      <c r="C1050" s="20"/>
      <c r="D1050" s="20"/>
      <c r="E1050" s="20"/>
      <c r="F1050" s="20"/>
      <c r="G1050" s="20"/>
    </row>
    <row r="1051" spans="1:7" s="53" customFormat="1">
      <c r="A1051" s="52"/>
      <c r="B1051" s="19"/>
      <c r="C1051" s="20"/>
      <c r="D1051" s="20"/>
      <c r="E1051" s="20"/>
      <c r="F1051" s="20"/>
      <c r="G1051" s="20"/>
    </row>
    <row r="1052" spans="1:7" s="53" customFormat="1">
      <c r="A1052" s="52"/>
      <c r="B1052" s="19"/>
      <c r="C1052" s="20"/>
      <c r="D1052" s="20"/>
      <c r="E1052" s="20"/>
      <c r="F1052" s="20"/>
      <c r="G1052" s="20"/>
    </row>
    <row r="1053" spans="1:7" s="53" customFormat="1">
      <c r="A1053" s="52"/>
      <c r="B1053" s="19"/>
      <c r="C1053" s="20"/>
      <c r="D1053" s="20"/>
      <c r="E1053" s="20"/>
      <c r="F1053" s="20"/>
      <c r="G1053" s="20"/>
    </row>
    <row r="1054" spans="1:7" s="53" customFormat="1">
      <c r="A1054" s="52"/>
      <c r="B1054" s="19"/>
      <c r="C1054" s="20"/>
      <c r="D1054" s="20"/>
      <c r="E1054" s="20"/>
      <c r="F1054" s="20"/>
      <c r="G1054" s="20"/>
    </row>
    <row r="1055" spans="1:7" s="53" customFormat="1">
      <c r="A1055" s="52"/>
      <c r="B1055" s="19"/>
      <c r="C1055" s="20"/>
      <c r="D1055" s="20"/>
      <c r="E1055" s="20"/>
      <c r="F1055" s="20"/>
      <c r="G1055" s="20"/>
    </row>
    <row r="1056" spans="1:7" s="53" customFormat="1">
      <c r="A1056" s="52"/>
      <c r="B1056" s="19"/>
      <c r="C1056" s="20"/>
      <c r="D1056" s="20"/>
      <c r="E1056" s="20"/>
      <c r="F1056" s="20"/>
      <c r="G1056" s="20"/>
    </row>
    <row r="1057" spans="1:7" s="53" customFormat="1">
      <c r="A1057" s="52"/>
      <c r="B1057" s="19"/>
      <c r="C1057" s="20"/>
      <c r="D1057" s="20"/>
      <c r="E1057" s="20"/>
      <c r="F1057" s="20"/>
      <c r="G1057" s="20"/>
    </row>
    <row r="1058" spans="1:7" s="53" customFormat="1">
      <c r="A1058" s="52"/>
      <c r="B1058" s="19"/>
      <c r="C1058" s="20"/>
      <c r="D1058" s="20"/>
      <c r="E1058" s="20"/>
      <c r="F1058" s="20"/>
      <c r="G1058" s="20"/>
    </row>
    <row r="1059" spans="1:7" s="53" customFormat="1">
      <c r="A1059" s="52"/>
      <c r="B1059" s="19"/>
      <c r="C1059" s="20"/>
      <c r="D1059" s="20"/>
      <c r="E1059" s="20"/>
      <c r="F1059" s="20"/>
      <c r="G1059" s="20"/>
    </row>
    <row r="1060" spans="1:7" s="53" customFormat="1">
      <c r="A1060" s="52"/>
      <c r="B1060" s="19"/>
      <c r="C1060" s="20"/>
      <c r="D1060" s="20"/>
      <c r="E1060" s="20"/>
      <c r="F1060" s="20"/>
      <c r="G1060" s="20"/>
    </row>
    <row r="1061" spans="1:7" s="53" customFormat="1">
      <c r="A1061" s="52"/>
      <c r="B1061" s="19"/>
      <c r="C1061" s="20"/>
      <c r="D1061" s="20"/>
      <c r="E1061" s="20"/>
      <c r="F1061" s="20"/>
      <c r="G1061" s="20"/>
    </row>
    <row r="1062" spans="1:7" s="53" customFormat="1">
      <c r="A1062" s="52"/>
      <c r="B1062" s="19"/>
      <c r="C1062" s="20"/>
      <c r="D1062" s="20"/>
      <c r="E1062" s="20"/>
      <c r="F1062" s="20"/>
      <c r="G1062" s="20"/>
    </row>
    <row r="1063" spans="1:7" s="53" customFormat="1">
      <c r="A1063" s="52"/>
      <c r="B1063" s="19"/>
      <c r="C1063" s="20"/>
      <c r="D1063" s="20"/>
      <c r="E1063" s="20"/>
      <c r="F1063" s="20"/>
      <c r="G1063" s="20"/>
    </row>
    <row r="1064" spans="1:7" s="53" customFormat="1">
      <c r="A1064" s="52"/>
      <c r="B1064" s="19"/>
      <c r="C1064" s="20"/>
      <c r="D1064" s="20"/>
      <c r="E1064" s="20"/>
      <c r="F1064" s="20"/>
      <c r="G1064" s="20"/>
    </row>
    <row r="1065" spans="1:7" s="53" customFormat="1">
      <c r="A1065" s="52"/>
      <c r="B1065" s="19"/>
      <c r="C1065" s="20"/>
      <c r="D1065" s="20"/>
      <c r="E1065" s="20"/>
      <c r="F1065" s="20"/>
      <c r="G1065" s="20"/>
    </row>
    <row r="1066" spans="1:7" s="53" customFormat="1">
      <c r="A1066" s="52"/>
      <c r="B1066" s="19"/>
      <c r="C1066" s="20"/>
      <c r="D1066" s="20"/>
      <c r="E1066" s="20"/>
      <c r="F1066" s="20"/>
      <c r="G1066" s="20"/>
    </row>
    <row r="1067" spans="1:7" s="53" customFormat="1">
      <c r="A1067" s="52"/>
      <c r="B1067" s="19"/>
      <c r="C1067" s="20"/>
      <c r="D1067" s="20"/>
      <c r="E1067" s="20"/>
      <c r="F1067" s="20"/>
      <c r="G1067" s="20"/>
    </row>
    <row r="1068" spans="1:7" s="53" customFormat="1">
      <c r="A1068" s="52"/>
      <c r="B1068" s="19"/>
      <c r="C1068" s="20"/>
      <c r="D1068" s="20"/>
      <c r="E1068" s="20"/>
      <c r="F1068" s="20"/>
      <c r="G1068" s="20"/>
    </row>
    <row r="1069" spans="1:7" s="53" customFormat="1">
      <c r="A1069" s="52"/>
      <c r="B1069" s="19"/>
      <c r="C1069" s="20"/>
      <c r="D1069" s="20"/>
      <c r="E1069" s="20"/>
      <c r="F1069" s="20"/>
      <c r="G1069" s="20"/>
    </row>
    <row r="1070" spans="1:7" s="53" customFormat="1">
      <c r="A1070" s="52"/>
      <c r="B1070" s="19"/>
      <c r="C1070" s="20"/>
      <c r="D1070" s="20"/>
      <c r="E1070" s="20"/>
      <c r="F1070" s="20"/>
      <c r="G1070" s="20"/>
    </row>
    <row r="1071" spans="1:7" s="53" customFormat="1">
      <c r="A1071" s="52"/>
      <c r="B1071" s="19"/>
      <c r="C1071" s="20"/>
      <c r="D1071" s="20"/>
      <c r="E1071" s="20"/>
      <c r="F1071" s="20"/>
      <c r="G1071" s="20"/>
    </row>
    <row r="1072" spans="1:7" s="53" customFormat="1">
      <c r="A1072" s="52"/>
      <c r="B1072" s="19"/>
      <c r="C1072" s="20"/>
      <c r="D1072" s="20"/>
      <c r="E1072" s="20"/>
      <c r="F1072" s="20"/>
      <c r="G1072" s="20"/>
    </row>
    <row r="1073" spans="1:7" s="53" customFormat="1">
      <c r="A1073" s="52"/>
      <c r="B1073" s="19"/>
      <c r="C1073" s="20"/>
      <c r="D1073" s="20"/>
      <c r="E1073" s="20"/>
      <c r="F1073" s="20"/>
      <c r="G1073" s="20"/>
    </row>
    <row r="1074" spans="1:7" s="53" customFormat="1">
      <c r="A1074" s="52"/>
      <c r="B1074" s="19"/>
      <c r="C1074" s="20"/>
      <c r="D1074" s="20"/>
      <c r="E1074" s="20"/>
      <c r="F1074" s="20"/>
      <c r="G1074" s="20"/>
    </row>
    <row r="1075" spans="1:7" s="53" customFormat="1">
      <c r="A1075" s="52"/>
      <c r="B1075" s="19"/>
      <c r="C1075" s="20"/>
      <c r="D1075" s="20"/>
      <c r="E1075" s="20"/>
      <c r="F1075" s="20"/>
      <c r="G1075" s="20"/>
    </row>
    <row r="1076" spans="1:7" s="53" customFormat="1">
      <c r="A1076" s="52"/>
      <c r="B1076" s="19"/>
      <c r="C1076" s="20"/>
      <c r="D1076" s="20"/>
      <c r="E1076" s="20"/>
      <c r="F1076" s="20"/>
      <c r="G1076" s="20"/>
    </row>
    <row r="1077" spans="1:7" s="53" customFormat="1">
      <c r="A1077" s="52"/>
      <c r="B1077" s="19"/>
      <c r="C1077" s="20"/>
      <c r="D1077" s="20"/>
      <c r="E1077" s="20"/>
      <c r="F1077" s="20"/>
      <c r="G1077" s="20"/>
    </row>
    <row r="1078" spans="1:7" s="53" customFormat="1">
      <c r="A1078" s="52"/>
      <c r="B1078" s="19"/>
      <c r="C1078" s="20"/>
      <c r="D1078" s="20"/>
      <c r="E1078" s="20"/>
      <c r="F1078" s="20"/>
      <c r="G1078" s="20"/>
    </row>
    <row r="1079" spans="1:7" s="53" customFormat="1">
      <c r="A1079" s="52"/>
      <c r="B1079" s="19"/>
      <c r="C1079" s="20"/>
      <c r="D1079" s="20"/>
      <c r="E1079" s="20"/>
      <c r="F1079" s="20"/>
      <c r="G1079" s="20"/>
    </row>
    <row r="1080" spans="1:7" s="53" customFormat="1">
      <c r="A1080" s="52"/>
      <c r="B1080" s="19"/>
      <c r="C1080" s="20"/>
      <c r="D1080" s="20"/>
      <c r="E1080" s="20"/>
      <c r="F1080" s="20"/>
      <c r="G1080" s="20"/>
    </row>
    <row r="1081" spans="1:7" s="53" customFormat="1">
      <c r="A1081" s="52"/>
      <c r="B1081" s="19"/>
      <c r="C1081" s="20"/>
      <c r="D1081" s="20"/>
      <c r="E1081" s="20"/>
      <c r="F1081" s="20"/>
      <c r="G1081" s="20"/>
    </row>
    <row r="1082" spans="1:7" s="53" customFormat="1">
      <c r="A1082" s="52"/>
      <c r="B1082" s="19"/>
      <c r="C1082" s="20"/>
      <c r="D1082" s="20"/>
      <c r="E1082" s="20"/>
      <c r="F1082" s="20"/>
      <c r="G1082" s="20"/>
    </row>
    <row r="1083" spans="1:7" s="53" customFormat="1">
      <c r="A1083" s="52"/>
      <c r="B1083" s="19"/>
      <c r="C1083" s="20"/>
      <c r="D1083" s="20"/>
      <c r="E1083" s="20"/>
      <c r="F1083" s="20"/>
      <c r="G1083" s="20"/>
    </row>
    <row r="1084" spans="1:7" s="53" customFormat="1">
      <c r="A1084" s="52"/>
      <c r="B1084" s="19"/>
      <c r="C1084" s="20"/>
      <c r="D1084" s="20"/>
      <c r="E1084" s="20"/>
      <c r="F1084" s="20"/>
      <c r="G1084" s="20"/>
    </row>
    <row r="1085" spans="1:7" s="53" customFormat="1">
      <c r="A1085" s="52"/>
      <c r="B1085" s="19"/>
      <c r="C1085" s="20"/>
      <c r="D1085" s="20"/>
      <c r="E1085" s="20"/>
      <c r="F1085" s="20"/>
      <c r="G1085" s="20"/>
    </row>
    <row r="1086" spans="1:7" s="53" customFormat="1">
      <c r="A1086" s="52"/>
      <c r="B1086" s="19"/>
      <c r="C1086" s="20"/>
      <c r="D1086" s="20"/>
      <c r="E1086" s="20"/>
      <c r="F1086" s="20"/>
      <c r="G1086" s="20"/>
    </row>
    <row r="1087" spans="1:7" s="53" customFormat="1">
      <c r="A1087" s="52"/>
      <c r="B1087" s="19"/>
      <c r="C1087" s="20"/>
      <c r="D1087" s="20"/>
      <c r="E1087" s="20"/>
      <c r="F1087" s="20"/>
      <c r="G1087" s="20"/>
    </row>
    <row r="1088" spans="1:7" s="53" customFormat="1">
      <c r="A1088" s="52"/>
      <c r="B1088" s="19"/>
      <c r="C1088" s="20"/>
      <c r="D1088" s="20"/>
      <c r="E1088" s="20"/>
      <c r="F1088" s="20"/>
      <c r="G1088" s="20"/>
    </row>
    <row r="1089" spans="1:7" s="53" customFormat="1">
      <c r="A1089" s="52"/>
      <c r="B1089" s="19"/>
      <c r="C1089" s="20"/>
      <c r="D1089" s="20"/>
      <c r="E1089" s="20"/>
      <c r="F1089" s="20"/>
      <c r="G1089" s="20"/>
    </row>
    <row r="1090" spans="1:7" s="53" customFormat="1">
      <c r="A1090" s="52"/>
      <c r="B1090" s="19"/>
      <c r="C1090" s="20"/>
      <c r="D1090" s="20"/>
      <c r="E1090" s="20"/>
      <c r="F1090" s="20"/>
      <c r="G1090" s="20"/>
    </row>
    <row r="1091" spans="1:7" s="53" customFormat="1">
      <c r="A1091" s="52"/>
      <c r="B1091" s="19"/>
      <c r="C1091" s="20"/>
      <c r="D1091" s="20"/>
      <c r="E1091" s="20"/>
      <c r="F1091" s="20"/>
      <c r="G1091" s="20"/>
    </row>
    <row r="1092" spans="1:7" s="53" customFormat="1">
      <c r="A1092" s="52"/>
      <c r="B1092" s="19"/>
      <c r="C1092" s="20"/>
      <c r="D1092" s="20"/>
      <c r="E1092" s="20"/>
      <c r="F1092" s="20"/>
      <c r="G1092" s="20"/>
    </row>
    <row r="1093" spans="1:7" s="53" customFormat="1">
      <c r="A1093" s="52"/>
      <c r="B1093" s="19"/>
      <c r="C1093" s="20"/>
      <c r="D1093" s="20"/>
      <c r="E1093" s="20"/>
      <c r="F1093" s="20"/>
      <c r="G1093" s="20"/>
    </row>
    <row r="1094" spans="1:7" s="53" customFormat="1">
      <c r="A1094" s="52"/>
      <c r="B1094" s="19"/>
      <c r="C1094" s="20"/>
      <c r="D1094" s="20"/>
      <c r="E1094" s="20"/>
      <c r="F1094" s="20"/>
      <c r="G1094" s="20"/>
    </row>
    <row r="1095" spans="1:7" s="53" customFormat="1">
      <c r="A1095" s="52"/>
      <c r="B1095" s="19"/>
      <c r="C1095" s="20"/>
      <c r="D1095" s="20"/>
      <c r="E1095" s="20"/>
      <c r="F1095" s="20"/>
      <c r="G1095" s="20"/>
    </row>
    <row r="1096" spans="1:7" s="53" customFormat="1">
      <c r="A1096" s="52"/>
      <c r="B1096" s="19"/>
      <c r="C1096" s="20"/>
      <c r="D1096" s="20"/>
      <c r="E1096" s="20"/>
      <c r="F1096" s="20"/>
      <c r="G1096" s="20"/>
    </row>
    <row r="1097" spans="1:7" s="53" customFormat="1">
      <c r="A1097" s="52"/>
      <c r="B1097" s="19"/>
      <c r="C1097" s="20"/>
      <c r="D1097" s="20"/>
      <c r="E1097" s="20"/>
      <c r="F1097" s="20"/>
      <c r="G1097" s="20"/>
    </row>
    <row r="1098" spans="1:7" s="53" customFormat="1">
      <c r="A1098" s="52"/>
      <c r="B1098" s="19"/>
      <c r="C1098" s="20"/>
      <c r="D1098" s="20"/>
      <c r="E1098" s="20"/>
      <c r="F1098" s="20"/>
      <c r="G1098" s="20"/>
    </row>
    <row r="1099" spans="1:7" s="53" customFormat="1">
      <c r="A1099" s="52"/>
      <c r="B1099" s="19"/>
      <c r="C1099" s="20"/>
      <c r="D1099" s="20"/>
      <c r="E1099" s="20"/>
      <c r="F1099" s="20"/>
      <c r="G1099" s="20"/>
    </row>
    <row r="1100" spans="1:7" s="53" customFormat="1">
      <c r="A1100" s="52"/>
      <c r="B1100" s="19"/>
      <c r="C1100" s="20"/>
      <c r="D1100" s="20"/>
      <c r="E1100" s="20"/>
      <c r="F1100" s="20"/>
      <c r="G1100" s="20"/>
    </row>
    <row r="1101" spans="1:7" s="53" customFormat="1">
      <c r="A1101" s="52"/>
      <c r="B1101" s="19"/>
      <c r="C1101" s="20"/>
      <c r="D1101" s="20"/>
      <c r="E1101" s="20"/>
      <c r="F1101" s="20"/>
      <c r="G1101" s="20"/>
    </row>
    <row r="1102" spans="1:7" s="53" customFormat="1">
      <c r="A1102" s="52"/>
      <c r="B1102" s="19"/>
      <c r="C1102" s="20"/>
      <c r="D1102" s="20"/>
      <c r="E1102" s="20"/>
      <c r="F1102" s="20"/>
      <c r="G1102" s="20"/>
    </row>
    <row r="1103" spans="1:7" s="53" customFormat="1">
      <c r="A1103" s="52"/>
      <c r="B1103" s="19"/>
      <c r="C1103" s="20"/>
      <c r="D1103" s="20"/>
      <c r="E1103" s="20"/>
      <c r="F1103" s="20"/>
      <c r="G1103" s="20"/>
    </row>
    <row r="1104" spans="1:7" s="53" customFormat="1">
      <c r="A1104" s="52"/>
      <c r="B1104" s="19"/>
      <c r="C1104" s="20"/>
      <c r="D1104" s="20"/>
      <c r="E1104" s="20"/>
      <c r="F1104" s="20"/>
      <c r="G1104" s="20"/>
    </row>
    <row r="1105" spans="1:7" s="53" customFormat="1">
      <c r="A1105" s="52"/>
      <c r="B1105" s="19"/>
      <c r="C1105" s="20"/>
      <c r="D1105" s="20"/>
      <c r="E1105" s="20"/>
      <c r="F1105" s="20"/>
      <c r="G1105" s="20"/>
    </row>
    <row r="1106" spans="1:7" s="53" customFormat="1">
      <c r="A1106" s="52"/>
      <c r="B1106" s="19"/>
      <c r="C1106" s="20"/>
      <c r="D1106" s="20"/>
      <c r="E1106" s="20"/>
      <c r="F1106" s="20"/>
      <c r="G1106" s="20"/>
    </row>
    <row r="1107" spans="1:7" s="53" customFormat="1">
      <c r="A1107" s="52"/>
      <c r="B1107" s="19"/>
      <c r="C1107" s="20"/>
      <c r="D1107" s="20"/>
      <c r="E1107" s="20"/>
      <c r="F1107" s="20"/>
      <c r="G1107" s="20"/>
    </row>
    <row r="1108" spans="1:7" s="53" customFormat="1">
      <c r="A1108" s="52"/>
      <c r="B1108" s="19"/>
      <c r="C1108" s="20"/>
      <c r="D1108" s="20"/>
      <c r="E1108" s="20"/>
      <c r="F1108" s="20"/>
      <c r="G1108" s="20"/>
    </row>
    <row r="1109" spans="1:7" s="53" customFormat="1">
      <c r="A1109" s="52"/>
      <c r="B1109" s="19"/>
      <c r="C1109" s="20"/>
      <c r="D1109" s="20"/>
      <c r="E1109" s="20"/>
      <c r="F1109" s="20"/>
      <c r="G1109" s="20"/>
    </row>
    <row r="1110" spans="1:7" s="53" customFormat="1">
      <c r="A1110" s="52"/>
      <c r="B1110" s="19"/>
      <c r="C1110" s="20"/>
      <c r="D1110" s="20"/>
      <c r="E1110" s="20"/>
      <c r="F1110" s="20"/>
      <c r="G1110" s="20"/>
    </row>
    <row r="1111" spans="1:7" s="53" customFormat="1">
      <c r="A1111" s="52"/>
      <c r="B1111" s="19"/>
      <c r="C1111" s="20"/>
      <c r="D1111" s="20"/>
      <c r="E1111" s="20"/>
      <c r="F1111" s="20"/>
      <c r="G1111" s="20"/>
    </row>
    <row r="1112" spans="1:7" s="53" customFormat="1">
      <c r="A1112" s="52"/>
      <c r="B1112" s="19"/>
      <c r="C1112" s="20"/>
      <c r="D1112" s="20"/>
      <c r="E1112" s="20"/>
      <c r="F1112" s="20"/>
      <c r="G1112" s="20"/>
    </row>
    <row r="1113" spans="1:7" s="53" customFormat="1">
      <c r="A1113" s="52"/>
      <c r="B1113" s="19"/>
      <c r="C1113" s="20"/>
      <c r="D1113" s="20"/>
      <c r="E1113" s="20"/>
      <c r="F1113" s="20"/>
      <c r="G1113" s="20"/>
    </row>
    <row r="1114" spans="1:7" s="53" customFormat="1">
      <c r="A1114" s="52"/>
      <c r="B1114" s="19"/>
      <c r="C1114" s="20"/>
      <c r="D1114" s="20"/>
      <c r="E1114" s="20"/>
      <c r="F1114" s="20"/>
      <c r="G1114" s="20"/>
    </row>
    <row r="1115" spans="1:7" s="53" customFormat="1">
      <c r="A1115" s="52"/>
      <c r="B1115" s="19"/>
      <c r="C1115" s="20"/>
      <c r="D1115" s="20"/>
      <c r="E1115" s="20"/>
      <c r="F1115" s="20"/>
      <c r="G1115" s="20"/>
    </row>
    <row r="1116" spans="1:7" s="53" customFormat="1">
      <c r="A1116" s="52"/>
      <c r="B1116" s="19"/>
      <c r="C1116" s="20"/>
      <c r="D1116" s="20"/>
      <c r="E1116" s="20"/>
      <c r="F1116" s="20"/>
      <c r="G1116" s="20"/>
    </row>
    <row r="1117" spans="1:7" s="53" customFormat="1">
      <c r="A1117" s="52"/>
      <c r="B1117" s="19"/>
      <c r="C1117" s="20"/>
      <c r="D1117" s="20"/>
      <c r="E1117" s="20"/>
      <c r="F1117" s="20"/>
      <c r="G1117" s="20"/>
    </row>
    <row r="1118" spans="1:7" s="53" customFormat="1">
      <c r="A1118" s="52"/>
      <c r="B1118" s="19"/>
      <c r="C1118" s="20"/>
      <c r="D1118" s="20"/>
      <c r="E1118" s="20"/>
      <c r="F1118" s="20"/>
      <c r="G1118" s="20"/>
    </row>
    <row r="1119" spans="1:7" s="53" customFormat="1">
      <c r="A1119" s="52"/>
      <c r="B1119" s="19"/>
      <c r="C1119" s="20"/>
      <c r="D1119" s="20"/>
      <c r="E1119" s="20"/>
      <c r="F1119" s="20"/>
      <c r="G1119" s="20"/>
    </row>
    <row r="1120" spans="1:7" s="53" customFormat="1">
      <c r="A1120" s="52"/>
      <c r="B1120" s="19"/>
      <c r="C1120" s="20"/>
      <c r="D1120" s="20"/>
      <c r="E1120" s="20"/>
      <c r="F1120" s="20"/>
      <c r="G1120" s="20"/>
    </row>
    <row r="1121" spans="1:7" s="53" customFormat="1">
      <c r="A1121" s="52"/>
      <c r="B1121" s="19"/>
      <c r="C1121" s="20"/>
      <c r="D1121" s="20"/>
      <c r="E1121" s="20"/>
      <c r="F1121" s="20"/>
      <c r="G1121" s="20"/>
    </row>
    <row r="1122" spans="1:7" s="53" customFormat="1">
      <c r="A1122" s="52"/>
      <c r="B1122" s="19"/>
      <c r="C1122" s="20"/>
      <c r="D1122" s="20"/>
      <c r="E1122" s="20"/>
      <c r="F1122" s="20"/>
      <c r="G1122" s="20"/>
    </row>
    <row r="1123" spans="1:7" s="53" customFormat="1">
      <c r="A1123" s="52"/>
      <c r="B1123" s="19"/>
      <c r="C1123" s="20"/>
      <c r="D1123" s="20"/>
      <c r="E1123" s="20"/>
      <c r="F1123" s="20"/>
      <c r="G1123" s="20"/>
    </row>
    <row r="1124" spans="1:7" s="53" customFormat="1">
      <c r="A1124" s="52"/>
      <c r="B1124" s="19"/>
      <c r="C1124" s="20"/>
      <c r="D1124" s="20"/>
      <c r="E1124" s="20"/>
      <c r="F1124" s="20"/>
      <c r="G1124" s="20"/>
    </row>
    <row r="1125" spans="1:7" s="53" customFormat="1">
      <c r="A1125" s="52"/>
      <c r="B1125" s="19"/>
      <c r="C1125" s="20"/>
      <c r="D1125" s="20"/>
      <c r="E1125" s="20"/>
      <c r="F1125" s="20"/>
      <c r="G1125" s="20"/>
    </row>
    <row r="1126" spans="1:7" s="53" customFormat="1">
      <c r="A1126" s="52"/>
      <c r="B1126" s="19"/>
      <c r="C1126" s="20"/>
      <c r="D1126" s="20"/>
      <c r="E1126" s="20"/>
      <c r="F1126" s="20"/>
      <c r="G1126" s="20"/>
    </row>
    <row r="1127" spans="1:7" s="53" customFormat="1">
      <c r="A1127" s="52"/>
      <c r="B1127" s="19"/>
      <c r="C1127" s="20"/>
      <c r="D1127" s="20"/>
      <c r="E1127" s="20"/>
      <c r="F1127" s="20"/>
      <c r="G1127" s="20"/>
    </row>
    <row r="1128" spans="1:7" s="53" customFormat="1">
      <c r="A1128" s="52"/>
      <c r="B1128" s="19"/>
      <c r="C1128" s="20"/>
      <c r="D1128" s="20"/>
      <c r="E1128" s="20"/>
      <c r="F1128" s="20"/>
      <c r="G1128" s="20"/>
    </row>
    <row r="1129" spans="1:7" s="53" customFormat="1">
      <c r="A1129" s="52"/>
      <c r="B1129" s="19"/>
      <c r="C1129" s="20"/>
      <c r="D1129" s="20"/>
      <c r="E1129" s="20"/>
      <c r="F1129" s="20"/>
      <c r="G1129" s="20"/>
    </row>
    <row r="1130" spans="1:7" s="53" customFormat="1">
      <c r="A1130" s="52"/>
      <c r="B1130" s="19"/>
      <c r="C1130" s="20"/>
      <c r="D1130" s="20"/>
      <c r="E1130" s="20"/>
      <c r="F1130" s="20"/>
      <c r="G1130" s="20"/>
    </row>
    <row r="1131" spans="1:7" s="53" customFormat="1">
      <c r="A1131" s="52"/>
      <c r="B1131" s="19"/>
      <c r="C1131" s="20"/>
      <c r="D1131" s="20"/>
      <c r="E1131" s="20"/>
      <c r="F1131" s="20"/>
      <c r="G1131" s="20"/>
    </row>
    <row r="1132" spans="1:7" s="53" customFormat="1">
      <c r="A1132" s="52"/>
      <c r="B1132" s="19"/>
      <c r="C1132" s="20"/>
      <c r="D1132" s="20"/>
      <c r="E1132" s="20"/>
      <c r="F1132" s="20"/>
      <c r="G1132" s="20"/>
    </row>
    <row r="1133" spans="1:7" s="53" customFormat="1">
      <c r="A1133" s="52"/>
      <c r="B1133" s="19"/>
      <c r="C1133" s="20"/>
      <c r="D1133" s="20"/>
      <c r="E1133" s="20"/>
      <c r="F1133" s="20"/>
      <c r="G1133" s="20"/>
    </row>
    <row r="1134" spans="1:7" s="53" customFormat="1">
      <c r="A1134" s="52"/>
      <c r="B1134" s="19"/>
      <c r="C1134" s="20"/>
      <c r="D1134" s="20"/>
      <c r="E1134" s="20"/>
      <c r="F1134" s="20"/>
      <c r="G1134" s="20"/>
    </row>
    <row r="1135" spans="1:7" s="53" customFormat="1">
      <c r="A1135" s="52"/>
      <c r="B1135" s="19"/>
      <c r="C1135" s="20"/>
      <c r="D1135" s="20"/>
      <c r="E1135" s="20"/>
      <c r="F1135" s="20"/>
      <c r="G1135" s="20"/>
    </row>
    <row r="1136" spans="1:7" s="53" customFormat="1">
      <c r="A1136" s="52"/>
      <c r="B1136" s="19"/>
      <c r="C1136" s="20"/>
      <c r="D1136" s="20"/>
      <c r="E1136" s="20"/>
      <c r="F1136" s="20"/>
      <c r="G1136" s="20"/>
    </row>
    <row r="1137" spans="1:7" s="53" customFormat="1">
      <c r="A1137" s="52"/>
      <c r="B1137" s="19"/>
      <c r="C1137" s="20"/>
      <c r="D1137" s="20"/>
      <c r="E1137" s="20"/>
      <c r="F1137" s="20"/>
      <c r="G1137" s="20"/>
    </row>
    <row r="1138" spans="1:7" s="53" customFormat="1">
      <c r="A1138" s="52"/>
      <c r="B1138" s="19"/>
      <c r="C1138" s="20"/>
      <c r="D1138" s="20"/>
      <c r="E1138" s="20"/>
      <c r="F1138" s="20"/>
      <c r="G1138" s="20"/>
    </row>
    <row r="1139" spans="1:7" s="53" customFormat="1">
      <c r="A1139" s="52"/>
      <c r="B1139" s="19"/>
      <c r="C1139" s="20"/>
      <c r="D1139" s="20"/>
      <c r="E1139" s="20"/>
      <c r="F1139" s="20"/>
      <c r="G1139" s="20"/>
    </row>
    <row r="1140" spans="1:7" s="53" customFormat="1">
      <c r="A1140" s="52"/>
      <c r="B1140" s="19"/>
      <c r="C1140" s="20"/>
      <c r="D1140" s="20"/>
      <c r="E1140" s="20"/>
      <c r="F1140" s="20"/>
      <c r="G1140" s="20"/>
    </row>
    <row r="1141" spans="1:7" s="53" customFormat="1">
      <c r="A1141" s="52"/>
      <c r="B1141" s="19"/>
      <c r="C1141" s="20"/>
      <c r="D1141" s="20"/>
      <c r="E1141" s="20"/>
      <c r="F1141" s="20"/>
      <c r="G1141" s="20"/>
    </row>
    <row r="1142" spans="1:7" s="53" customFormat="1">
      <c r="A1142" s="52"/>
      <c r="B1142" s="19"/>
      <c r="C1142" s="20"/>
      <c r="D1142" s="20"/>
      <c r="E1142" s="20"/>
      <c r="F1142" s="20"/>
      <c r="G1142" s="20"/>
    </row>
    <row r="1143" spans="1:7" s="53" customFormat="1">
      <c r="A1143" s="52"/>
      <c r="B1143" s="19"/>
      <c r="C1143" s="20"/>
      <c r="D1143" s="20"/>
      <c r="E1143" s="20"/>
      <c r="F1143" s="20"/>
      <c r="G1143" s="20"/>
    </row>
    <row r="1144" spans="1:7" s="53" customFormat="1">
      <c r="A1144" s="52"/>
      <c r="B1144" s="19"/>
      <c r="C1144" s="20"/>
      <c r="D1144" s="20"/>
      <c r="E1144" s="20"/>
      <c r="F1144" s="20"/>
      <c r="G1144" s="20"/>
    </row>
    <row r="1145" spans="1:7" s="53" customFormat="1">
      <c r="A1145" s="52"/>
      <c r="B1145" s="19"/>
      <c r="C1145" s="20"/>
      <c r="D1145" s="20"/>
      <c r="E1145" s="20"/>
      <c r="F1145" s="20"/>
      <c r="G1145" s="20"/>
    </row>
    <row r="1146" spans="1:7" s="53" customFormat="1">
      <c r="A1146" s="52"/>
      <c r="B1146" s="19"/>
      <c r="C1146" s="20"/>
      <c r="D1146" s="20"/>
      <c r="E1146" s="20"/>
      <c r="F1146" s="20"/>
      <c r="G1146" s="20"/>
    </row>
    <row r="1147" spans="1:7" s="53" customFormat="1">
      <c r="A1147" s="52"/>
      <c r="B1147" s="19"/>
      <c r="C1147" s="20"/>
      <c r="D1147" s="20"/>
      <c r="E1147" s="20"/>
      <c r="F1147" s="20"/>
      <c r="G1147" s="20"/>
    </row>
    <row r="1148" spans="1:7" s="53" customFormat="1">
      <c r="A1148" s="52"/>
      <c r="B1148" s="19"/>
      <c r="C1148" s="20"/>
      <c r="D1148" s="20"/>
      <c r="E1148" s="20"/>
      <c r="F1148" s="20"/>
      <c r="G1148" s="20"/>
    </row>
    <row r="1149" spans="1:7" s="53" customFormat="1">
      <c r="A1149" s="52"/>
      <c r="B1149" s="19"/>
      <c r="C1149" s="20"/>
      <c r="D1149" s="20"/>
      <c r="E1149" s="20"/>
      <c r="F1149" s="20"/>
      <c r="G1149" s="20"/>
    </row>
    <row r="1150" spans="1:7" s="53" customFormat="1">
      <c r="A1150" s="52"/>
      <c r="B1150" s="19"/>
      <c r="C1150" s="20"/>
      <c r="D1150" s="20"/>
      <c r="E1150" s="20"/>
      <c r="F1150" s="20"/>
      <c r="G1150" s="20"/>
    </row>
    <row r="1151" spans="1:7" s="53" customFormat="1">
      <c r="A1151" s="52"/>
      <c r="B1151" s="19"/>
      <c r="C1151" s="20"/>
      <c r="D1151" s="20"/>
      <c r="E1151" s="20"/>
      <c r="F1151" s="20"/>
      <c r="G1151" s="20"/>
    </row>
    <row r="1152" spans="1:7" s="53" customFormat="1">
      <c r="A1152" s="52"/>
      <c r="B1152" s="19"/>
      <c r="C1152" s="20"/>
      <c r="D1152" s="20"/>
      <c r="E1152" s="20"/>
      <c r="F1152" s="20"/>
      <c r="G1152" s="20"/>
    </row>
    <row r="1153" spans="1:7" s="53" customFormat="1">
      <c r="A1153" s="52"/>
      <c r="B1153" s="19"/>
      <c r="C1153" s="20"/>
      <c r="D1153" s="20"/>
      <c r="E1153" s="20"/>
      <c r="F1153" s="20"/>
      <c r="G1153" s="20"/>
    </row>
    <row r="1154" spans="1:7" s="53" customFormat="1">
      <c r="A1154" s="52"/>
      <c r="B1154" s="19"/>
      <c r="C1154" s="20"/>
      <c r="D1154" s="20"/>
      <c r="E1154" s="20"/>
      <c r="F1154" s="20"/>
      <c r="G1154" s="20"/>
    </row>
    <row r="1155" spans="1:7" s="53" customFormat="1">
      <c r="A1155" s="52"/>
      <c r="B1155" s="19"/>
      <c r="C1155" s="20"/>
      <c r="D1155" s="20"/>
      <c r="E1155" s="20"/>
      <c r="F1155" s="20"/>
      <c r="G1155" s="20"/>
    </row>
    <row r="1156" spans="1:7" s="53" customFormat="1">
      <c r="A1156" s="52"/>
      <c r="B1156" s="19"/>
      <c r="C1156" s="20"/>
      <c r="D1156" s="20"/>
      <c r="E1156" s="20"/>
      <c r="F1156" s="20"/>
      <c r="G1156" s="20"/>
    </row>
    <row r="1157" spans="1:7" s="53" customFormat="1">
      <c r="A1157" s="52"/>
      <c r="B1157" s="19"/>
      <c r="C1157" s="20"/>
      <c r="D1157" s="20"/>
      <c r="E1157" s="20"/>
      <c r="F1157" s="20"/>
      <c r="G1157" s="20"/>
    </row>
    <row r="1158" spans="1:7" s="53" customFormat="1">
      <c r="A1158" s="52"/>
      <c r="B1158" s="19"/>
      <c r="C1158" s="20"/>
      <c r="D1158" s="20"/>
      <c r="E1158" s="20"/>
      <c r="F1158" s="20"/>
      <c r="G1158" s="20"/>
    </row>
    <row r="1159" spans="1:7" s="53" customFormat="1">
      <c r="A1159" s="52"/>
      <c r="B1159" s="19"/>
      <c r="C1159" s="20"/>
      <c r="D1159" s="20"/>
      <c r="E1159" s="20"/>
      <c r="F1159" s="20"/>
      <c r="G1159" s="20"/>
    </row>
    <row r="1160" spans="1:7" s="53" customFormat="1">
      <c r="A1160" s="52"/>
      <c r="B1160" s="19"/>
      <c r="C1160" s="20"/>
      <c r="D1160" s="20"/>
      <c r="E1160" s="20"/>
      <c r="F1160" s="20"/>
      <c r="G1160" s="20"/>
    </row>
    <row r="1161" spans="1:7" s="53" customFormat="1">
      <c r="A1161" s="52"/>
      <c r="B1161" s="19"/>
      <c r="C1161" s="20"/>
      <c r="D1161" s="20"/>
      <c r="E1161" s="20"/>
      <c r="F1161" s="20"/>
      <c r="G1161" s="20"/>
    </row>
    <row r="1162" spans="1:7" s="53" customFormat="1">
      <c r="A1162" s="52"/>
      <c r="B1162" s="19"/>
      <c r="C1162" s="20"/>
      <c r="D1162" s="20"/>
      <c r="E1162" s="20"/>
      <c r="F1162" s="20"/>
      <c r="G1162" s="20"/>
    </row>
    <row r="1163" spans="1:7" s="53" customFormat="1">
      <c r="A1163" s="52"/>
      <c r="B1163" s="19"/>
      <c r="C1163" s="20"/>
      <c r="D1163" s="20"/>
      <c r="E1163" s="20"/>
      <c r="F1163" s="20"/>
      <c r="G1163" s="20"/>
    </row>
    <row r="1164" spans="1:7" s="53" customFormat="1">
      <c r="A1164" s="52"/>
      <c r="B1164" s="19"/>
      <c r="C1164" s="20"/>
      <c r="D1164" s="20"/>
      <c r="E1164" s="20"/>
      <c r="F1164" s="20"/>
      <c r="G1164" s="20"/>
    </row>
    <row r="1165" spans="1:7" s="53" customFormat="1">
      <c r="A1165" s="52"/>
      <c r="B1165" s="19"/>
      <c r="C1165" s="20"/>
      <c r="D1165" s="20"/>
      <c r="E1165" s="20"/>
      <c r="F1165" s="20"/>
      <c r="G1165" s="20"/>
    </row>
    <row r="1166" spans="1:7" s="53" customFormat="1">
      <c r="A1166" s="52"/>
      <c r="B1166" s="19"/>
      <c r="C1166" s="20"/>
      <c r="D1166" s="20"/>
      <c r="E1166" s="20"/>
      <c r="F1166" s="20"/>
      <c r="G1166" s="20"/>
    </row>
    <row r="1167" spans="1:7" s="53" customFormat="1">
      <c r="A1167" s="52"/>
      <c r="B1167" s="19"/>
      <c r="C1167" s="20"/>
      <c r="D1167" s="20"/>
      <c r="E1167" s="20"/>
      <c r="F1167" s="20"/>
      <c r="G1167" s="20"/>
    </row>
    <row r="1168" spans="1:7" s="53" customFormat="1">
      <c r="A1168" s="52"/>
      <c r="B1168" s="19"/>
      <c r="C1168" s="20"/>
      <c r="D1168" s="20"/>
      <c r="E1168" s="20"/>
      <c r="F1168" s="20"/>
      <c r="G1168" s="20"/>
    </row>
    <row r="1169" spans="1:7" s="53" customFormat="1">
      <c r="A1169" s="52"/>
      <c r="B1169" s="19"/>
      <c r="C1169" s="20"/>
      <c r="D1169" s="20"/>
      <c r="E1169" s="20"/>
      <c r="F1169" s="20"/>
      <c r="G1169" s="20"/>
    </row>
    <row r="1170" spans="1:7" s="53" customFormat="1">
      <c r="A1170" s="52"/>
      <c r="B1170" s="19"/>
      <c r="C1170" s="20"/>
      <c r="D1170" s="20"/>
      <c r="E1170" s="20"/>
      <c r="F1170" s="20"/>
      <c r="G1170" s="20"/>
    </row>
    <row r="1171" spans="1:7" s="53" customFormat="1">
      <c r="A1171" s="52"/>
      <c r="B1171" s="19"/>
      <c r="C1171" s="20"/>
      <c r="D1171" s="20"/>
      <c r="E1171" s="20"/>
      <c r="F1171" s="20"/>
      <c r="G1171" s="20"/>
    </row>
    <row r="1172" spans="1:7" s="53" customFormat="1">
      <c r="A1172" s="52"/>
      <c r="B1172" s="19"/>
      <c r="C1172" s="20"/>
      <c r="D1172" s="20"/>
      <c r="E1172" s="20"/>
      <c r="F1172" s="20"/>
      <c r="G1172" s="20"/>
    </row>
    <row r="1173" spans="1:7" s="53" customFormat="1">
      <c r="A1173" s="52"/>
      <c r="B1173" s="19"/>
      <c r="C1173" s="20"/>
      <c r="D1173" s="20"/>
      <c r="E1173" s="20"/>
      <c r="F1173" s="20"/>
      <c r="G1173" s="20"/>
    </row>
    <row r="1174" spans="1:7" s="53" customFormat="1">
      <c r="A1174" s="52"/>
      <c r="B1174" s="19"/>
      <c r="C1174" s="20"/>
      <c r="D1174" s="20"/>
      <c r="E1174" s="20"/>
      <c r="F1174" s="20"/>
      <c r="G1174" s="20"/>
    </row>
    <row r="1175" spans="1:7" s="53" customFormat="1">
      <c r="A1175" s="52"/>
      <c r="B1175" s="19"/>
      <c r="C1175" s="20"/>
      <c r="D1175" s="20"/>
      <c r="E1175" s="20"/>
      <c r="F1175" s="20"/>
      <c r="G1175" s="20"/>
    </row>
    <row r="1176" spans="1:7" s="53" customFormat="1">
      <c r="A1176" s="52"/>
      <c r="B1176" s="19"/>
      <c r="C1176" s="20"/>
      <c r="D1176" s="20"/>
      <c r="E1176" s="20"/>
      <c r="F1176" s="20"/>
      <c r="G1176" s="20"/>
    </row>
    <row r="1177" spans="1:7" s="53" customFormat="1">
      <c r="A1177" s="52"/>
      <c r="B1177" s="19"/>
      <c r="C1177" s="20"/>
      <c r="D1177" s="20"/>
      <c r="E1177" s="20"/>
      <c r="F1177" s="20"/>
      <c r="G1177" s="20"/>
    </row>
    <row r="1178" spans="1:7" s="53" customFormat="1">
      <c r="A1178" s="52"/>
      <c r="B1178" s="19"/>
      <c r="C1178" s="20"/>
      <c r="D1178" s="20"/>
      <c r="E1178" s="20"/>
      <c r="F1178" s="20"/>
      <c r="G1178" s="20"/>
    </row>
    <row r="1179" spans="1:7" s="53" customFormat="1">
      <c r="A1179" s="52"/>
      <c r="B1179" s="19"/>
      <c r="C1179" s="20"/>
      <c r="D1179" s="20"/>
      <c r="E1179" s="20"/>
      <c r="F1179" s="20"/>
      <c r="G1179" s="20"/>
    </row>
    <row r="1180" spans="1:7" s="53" customFormat="1">
      <c r="A1180" s="52"/>
      <c r="B1180" s="19"/>
      <c r="C1180" s="20"/>
      <c r="D1180" s="20"/>
      <c r="E1180" s="20"/>
      <c r="F1180" s="20"/>
      <c r="G1180" s="20"/>
    </row>
    <row r="1181" spans="1:7" s="53" customFormat="1">
      <c r="A1181" s="52"/>
      <c r="B1181" s="19"/>
      <c r="C1181" s="20"/>
      <c r="D1181" s="20"/>
      <c r="E1181" s="20"/>
      <c r="F1181" s="20"/>
      <c r="G1181" s="20"/>
    </row>
    <row r="1182" spans="1:7" s="53" customFormat="1">
      <c r="A1182" s="52"/>
      <c r="B1182" s="19"/>
      <c r="C1182" s="20"/>
      <c r="D1182" s="20"/>
      <c r="E1182" s="20"/>
      <c r="F1182" s="20"/>
      <c r="G1182" s="20"/>
    </row>
    <row r="1183" spans="1:7" s="53" customFormat="1">
      <c r="A1183" s="52"/>
      <c r="B1183" s="19"/>
      <c r="C1183" s="20"/>
      <c r="D1183" s="20"/>
      <c r="E1183" s="20"/>
      <c r="F1183" s="20"/>
      <c r="G1183" s="20"/>
    </row>
    <row r="1184" spans="1:7" s="53" customFormat="1">
      <c r="A1184" s="52"/>
      <c r="B1184" s="19"/>
      <c r="C1184" s="20"/>
      <c r="D1184" s="20"/>
      <c r="E1184" s="20"/>
      <c r="F1184" s="20"/>
      <c r="G1184" s="20"/>
    </row>
    <row r="1185" spans="1:7" s="53" customFormat="1">
      <c r="A1185" s="52"/>
      <c r="B1185" s="19"/>
      <c r="C1185" s="20"/>
      <c r="D1185" s="20"/>
      <c r="E1185" s="20"/>
      <c r="F1185" s="20"/>
      <c r="G1185" s="20"/>
    </row>
    <row r="1186" spans="1:7" s="53" customFormat="1">
      <c r="A1186" s="52"/>
      <c r="B1186" s="19"/>
      <c r="C1186" s="20"/>
      <c r="D1186" s="20"/>
      <c r="E1186" s="20"/>
      <c r="F1186" s="20"/>
      <c r="G1186" s="20"/>
    </row>
    <row r="1187" spans="1:7" s="53" customFormat="1">
      <c r="A1187" s="52"/>
      <c r="B1187" s="19"/>
      <c r="C1187" s="20"/>
      <c r="D1187" s="20"/>
      <c r="E1187" s="20"/>
      <c r="F1187" s="20"/>
      <c r="G1187" s="20"/>
    </row>
    <row r="1188" spans="1:7" s="53" customFormat="1">
      <c r="A1188" s="52"/>
      <c r="B1188" s="19"/>
      <c r="C1188" s="20"/>
      <c r="D1188" s="20"/>
      <c r="E1188" s="20"/>
      <c r="F1188" s="20"/>
      <c r="G1188" s="20"/>
    </row>
    <row r="1189" spans="1:7" s="53" customFormat="1">
      <c r="A1189" s="52"/>
      <c r="B1189" s="19"/>
      <c r="C1189" s="20"/>
      <c r="D1189" s="20"/>
      <c r="E1189" s="20"/>
      <c r="F1189" s="20"/>
      <c r="G1189" s="20"/>
    </row>
    <row r="1190" spans="1:7" s="53" customFormat="1">
      <c r="A1190" s="52"/>
      <c r="B1190" s="19"/>
      <c r="C1190" s="20"/>
      <c r="D1190" s="20"/>
      <c r="E1190" s="20"/>
      <c r="F1190" s="20"/>
      <c r="G1190" s="20"/>
    </row>
    <row r="1191" spans="1:7" s="53" customFormat="1">
      <c r="A1191" s="52"/>
      <c r="B1191" s="19"/>
      <c r="C1191" s="20"/>
      <c r="D1191" s="20"/>
      <c r="E1191" s="20"/>
      <c r="F1191" s="20"/>
      <c r="G1191" s="20"/>
    </row>
    <row r="1192" spans="1:7" s="53" customFormat="1">
      <c r="A1192" s="52"/>
      <c r="B1192" s="19"/>
      <c r="C1192" s="20"/>
      <c r="D1192" s="20"/>
      <c r="E1192" s="20"/>
      <c r="F1192" s="20"/>
      <c r="G1192" s="20"/>
    </row>
    <row r="1193" spans="1:7" s="53" customFormat="1">
      <c r="A1193" s="52"/>
      <c r="B1193" s="19"/>
      <c r="C1193" s="20"/>
      <c r="D1193" s="20"/>
      <c r="E1193" s="20"/>
      <c r="F1193" s="20"/>
      <c r="G1193" s="20"/>
    </row>
    <row r="1194" spans="1:7" s="53" customFormat="1">
      <c r="A1194" s="52"/>
      <c r="B1194" s="19"/>
      <c r="C1194" s="20"/>
      <c r="D1194" s="20"/>
      <c r="E1194" s="20"/>
      <c r="F1194" s="20"/>
      <c r="G1194" s="20"/>
    </row>
    <row r="1195" spans="1:7" s="53" customFormat="1">
      <c r="A1195" s="52"/>
      <c r="B1195" s="19"/>
      <c r="C1195" s="20"/>
      <c r="D1195" s="20"/>
      <c r="E1195" s="20"/>
      <c r="F1195" s="20"/>
      <c r="G1195" s="20"/>
    </row>
  </sheetData>
  <mergeCells count="1">
    <mergeCell ref="B2:G2"/>
  </mergeCells>
  <conditionalFormatting sqref="B43:C43 C44:C49">
    <cfRule type="expression" dxfId="1643" priority="74" stopIfTrue="1">
      <formula>#REF!&gt;0</formula>
    </cfRule>
  </conditionalFormatting>
  <conditionalFormatting sqref="I8:CI8">
    <cfRule type="cellIs" dxfId="1642" priority="73" stopIfTrue="1" operator="equal">
      <formula>0</formula>
    </cfRule>
  </conditionalFormatting>
  <conditionalFormatting sqref="D4:G4">
    <cfRule type="expression" dxfId="1641" priority="70">
      <formula>$B4=3</formula>
    </cfRule>
    <cfRule type="expression" dxfId="1640" priority="71">
      <formula>$B4=2</formula>
    </cfRule>
    <cfRule type="expression" dxfId="1639" priority="72">
      <formula>$B4=1</formula>
    </cfRule>
  </conditionalFormatting>
  <conditionalFormatting sqref="AF4:AG4 J43:M49 AD43:AH49 J32:M41 Q5:T56 AD32:AH41 J4:T4 AD5:AG30">
    <cfRule type="expression" dxfId="1638" priority="67">
      <formula>$A4=3</formula>
    </cfRule>
    <cfRule type="expression" dxfId="1637" priority="68">
      <formula>$A4=2</formula>
    </cfRule>
    <cfRule type="expression" dxfId="1636" priority="69">
      <formula>$A4=1</formula>
    </cfRule>
  </conditionalFormatting>
  <conditionalFormatting sqref="J5:M30">
    <cfRule type="expression" dxfId="1635" priority="64">
      <formula>$A5=3</formula>
    </cfRule>
    <cfRule type="expression" dxfId="1634" priority="65">
      <formula>$A5=2</formula>
    </cfRule>
    <cfRule type="expression" dxfId="1633" priority="66">
      <formula>$A5=1</formula>
    </cfRule>
  </conditionalFormatting>
  <conditionalFormatting sqref="N1">
    <cfRule type="expression" dxfId="1632" priority="61">
      <formula>$A1=3</formula>
    </cfRule>
    <cfRule type="expression" dxfId="1631" priority="62">
      <formula>$A1=2</formula>
    </cfRule>
    <cfRule type="expression" dxfId="1630" priority="63">
      <formula>$A1=1</formula>
    </cfRule>
  </conditionalFormatting>
  <conditionalFormatting sqref="AH5:AH30">
    <cfRule type="expression" dxfId="1629" priority="58">
      <formula>$A5=3</formula>
    </cfRule>
    <cfRule type="expression" dxfId="1628" priority="59">
      <formula>$A5=2</formula>
    </cfRule>
    <cfRule type="expression" dxfId="1627" priority="60">
      <formula>$A5=1</formula>
    </cfRule>
  </conditionalFormatting>
  <conditionalFormatting sqref="AD5:AD30">
    <cfRule type="expression" dxfId="1626" priority="55">
      <formula>$A5=3</formula>
    </cfRule>
    <cfRule type="expression" dxfId="1625" priority="56">
      <formula>$A5=2</formula>
    </cfRule>
    <cfRule type="expression" dxfId="1624" priority="57">
      <formula>$A5=1</formula>
    </cfRule>
  </conditionalFormatting>
  <conditionalFormatting sqref="A1:IV65537">
    <cfRule type="expression" dxfId="1623" priority="53">
      <formula>$A1=2</formula>
    </cfRule>
    <cfRule type="expression" dxfId="1622" priority="54">
      <formula>$A1=1</formula>
    </cfRule>
  </conditionalFormatting>
  <conditionalFormatting sqref="AE5:AG30">
    <cfRule type="expression" dxfId="1621" priority="50">
      <formula>$A5=3</formula>
    </cfRule>
    <cfRule type="expression" dxfId="1620" priority="51">
      <formula>$A5=2</formula>
    </cfRule>
    <cfRule type="expression" dxfId="1619" priority="52">
      <formula>$A5=1</formula>
    </cfRule>
  </conditionalFormatting>
  <conditionalFormatting sqref="AF5:AG30">
    <cfRule type="expression" dxfId="1618" priority="47">
      <formula>$A5=3</formula>
    </cfRule>
    <cfRule type="expression" dxfId="1617" priority="48">
      <formula>$A5=2</formula>
    </cfRule>
    <cfRule type="expression" dxfId="1616" priority="49">
      <formula>$A5=1</formula>
    </cfRule>
  </conditionalFormatting>
  <conditionalFormatting sqref="AG5:AG30">
    <cfRule type="expression" dxfId="1615" priority="44">
      <formula>$A5=3</formula>
    </cfRule>
    <cfRule type="expression" dxfId="1614" priority="45">
      <formula>$A5=2</formula>
    </cfRule>
    <cfRule type="expression" dxfId="1613" priority="46">
      <formula>$A5=1</formula>
    </cfRule>
  </conditionalFormatting>
  <conditionalFormatting sqref="J5:J30">
    <cfRule type="expression" dxfId="1612" priority="41">
      <formula>$A5=3</formula>
    </cfRule>
    <cfRule type="expression" dxfId="1611" priority="42">
      <formula>$A5=2</formula>
    </cfRule>
    <cfRule type="expression" dxfId="1610" priority="43">
      <formula>$A5=1</formula>
    </cfRule>
  </conditionalFormatting>
  <conditionalFormatting sqref="J5:J30">
    <cfRule type="expression" dxfId="1609" priority="38">
      <formula>$A5=3</formula>
    </cfRule>
    <cfRule type="expression" dxfId="1608" priority="39">
      <formula>$A5=2</formula>
    </cfRule>
    <cfRule type="expression" dxfId="1607" priority="40">
      <formula>$A5=1</formula>
    </cfRule>
  </conditionalFormatting>
  <conditionalFormatting sqref="J5:J30">
    <cfRule type="expression" dxfId="1606" priority="35">
      <formula>$A5=3</formula>
    </cfRule>
    <cfRule type="expression" dxfId="1605" priority="36">
      <formula>$A5=2</formula>
    </cfRule>
    <cfRule type="expression" dxfId="1604" priority="37">
      <formula>$A5=1</formula>
    </cfRule>
  </conditionalFormatting>
  <conditionalFormatting sqref="J5:J30">
    <cfRule type="expression" dxfId="1603" priority="32">
      <formula>$A5=3</formula>
    </cfRule>
    <cfRule type="expression" dxfId="1602" priority="33">
      <formula>$A5=2</formula>
    </cfRule>
    <cfRule type="expression" dxfId="1601" priority="34">
      <formula>$A5=1</formula>
    </cfRule>
  </conditionalFormatting>
  <conditionalFormatting sqref="J5:J30">
    <cfRule type="expression" dxfId="1600" priority="29">
      <formula>$A5=3</formula>
    </cfRule>
    <cfRule type="expression" dxfId="1599" priority="30">
      <formula>$A5=2</formula>
    </cfRule>
    <cfRule type="expression" dxfId="1598" priority="31">
      <formula>$A5=1</formula>
    </cfRule>
  </conditionalFormatting>
  <conditionalFormatting sqref="J5:J30">
    <cfRule type="expression" dxfId="1597" priority="26">
      <formula>$A5=3</formula>
    </cfRule>
    <cfRule type="expression" dxfId="1596" priority="27">
      <formula>$A5=2</formula>
    </cfRule>
    <cfRule type="expression" dxfId="1595" priority="28">
      <formula>$A5=1</formula>
    </cfRule>
  </conditionalFormatting>
  <conditionalFormatting sqref="J5:J30">
    <cfRule type="expression" dxfId="1594" priority="23">
      <formula>$A5=3</formula>
    </cfRule>
    <cfRule type="expression" dxfId="1593" priority="24">
      <formula>$A5=2</formula>
    </cfRule>
    <cfRule type="expression" dxfId="1592" priority="25">
      <formula>$A5=1</formula>
    </cfRule>
  </conditionalFormatting>
  <conditionalFormatting sqref="J5:J30">
    <cfRule type="expression" dxfId="1591" priority="20">
      <formula>$A5=3</formula>
    </cfRule>
    <cfRule type="expression" dxfId="1590" priority="21">
      <formula>$A5=2</formula>
    </cfRule>
    <cfRule type="expression" dxfId="1589" priority="22">
      <formula>$A5=1</formula>
    </cfRule>
  </conditionalFormatting>
  <conditionalFormatting sqref="J5:J30">
    <cfRule type="expression" dxfId="1588" priority="17">
      <formula>$A5=3</formula>
    </cfRule>
    <cfRule type="expression" dxfId="1587" priority="18">
      <formula>$A5=2</formula>
    </cfRule>
    <cfRule type="expression" dxfId="1586" priority="19">
      <formula>$A5=1</formula>
    </cfRule>
  </conditionalFormatting>
  <conditionalFormatting sqref="J5:J30">
    <cfRule type="expression" dxfId="1585" priority="14">
      <formula>$A5=3</formula>
    </cfRule>
    <cfRule type="expression" dxfId="1584" priority="15">
      <formula>$A5=2</formula>
    </cfRule>
    <cfRule type="expression" dxfId="1583" priority="16">
      <formula>$A5=1</formula>
    </cfRule>
  </conditionalFormatting>
  <conditionalFormatting sqref="AN4">
    <cfRule type="expression" dxfId="1582" priority="13" stopIfTrue="1">
      <formula>#REF!&gt;0</formula>
    </cfRule>
  </conditionalFormatting>
  <conditionalFormatting sqref="AJ37">
    <cfRule type="expression" dxfId="1581" priority="11">
      <formula>$A37=2</formula>
    </cfRule>
    <cfRule type="expression" dxfId="1580" priority="12">
      <formula>$A37=1</formula>
    </cfRule>
  </conditionalFormatting>
  <conditionalFormatting sqref="AJ37">
    <cfRule type="expression" dxfId="1579" priority="8">
      <formula>$A37=3</formula>
    </cfRule>
    <cfRule type="expression" dxfId="1578" priority="9">
      <formula>$A37=2</formula>
    </cfRule>
    <cfRule type="expression" dxfId="1577" priority="10">
      <formula>$A37=1</formula>
    </cfRule>
  </conditionalFormatting>
  <conditionalFormatting sqref="AJ37">
    <cfRule type="expression" dxfId="1576" priority="5">
      <formula>$A37=3</formula>
    </cfRule>
    <cfRule type="expression" dxfId="1575" priority="6">
      <formula>$A37=2</formula>
    </cfRule>
    <cfRule type="expression" dxfId="1574" priority="7">
      <formula>$A37=1</formula>
    </cfRule>
  </conditionalFormatting>
  <conditionalFormatting sqref="AJ37">
    <cfRule type="expression" dxfId="1573" priority="3">
      <formula>$A37=3</formula>
    </cfRule>
    <cfRule type="expression" dxfId="1572" priority="4">
      <formula>$A37=2</formula>
    </cfRule>
  </conditionalFormatting>
  <conditionalFormatting sqref="D56:AT56 C5:C56">
    <cfRule type="expression" dxfId="1571" priority="1">
      <formula>$A5=2</formula>
    </cfRule>
    <cfRule type="expression" dxfId="1570" priority="2">
      <formula>$A5=1</formula>
    </cfRule>
  </conditionalFormatting>
  <pageMargins left="0" right="0" top="0" bottom="0" header="0" footer="0"/>
  <pageSetup paperSize="9" scale="3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МРТ КТ_СЦГ_2023</vt:lpstr>
      <vt:lpstr>МРТ2023_маршрутизация2023</vt:lpstr>
      <vt:lpstr>КТ маршрутизация  2023</vt:lpstr>
      <vt:lpstr>УЗИпоВидам К03.03.2023</vt:lpstr>
      <vt:lpstr>УЗИ 2023_маршрутизация </vt:lpstr>
      <vt:lpstr>'КТ маршрутизация  2023'!Заголовки_для_печати</vt:lpstr>
      <vt:lpstr>'МРТ КТ_СЦГ_2023'!Заголовки_для_печати</vt:lpstr>
      <vt:lpstr>МРТ2023_маршрутизация2023!Заголовки_для_печати</vt:lpstr>
      <vt:lpstr>'МРТ КТ_СЦГ_2023'!Критерии</vt:lpstr>
      <vt:lpstr>'КТ маршрутизация  2023'!Область_печати</vt:lpstr>
      <vt:lpstr>'МРТ КТ_СЦГ_2023'!Область_печати</vt:lpstr>
      <vt:lpstr>МРТ2023_маршрутизация2023!Область_печати</vt:lpstr>
      <vt:lpstr>'УЗИ 2023_маршрутизация '!Область_печати</vt:lpstr>
      <vt:lpstr>'УЗИпоВидам К03.03.2023'!Область_печати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zpz_07</dc:creator>
  <cp:lastModifiedBy>zpz_07</cp:lastModifiedBy>
  <dcterms:created xsi:type="dcterms:W3CDTF">2023-01-30T09:38:42Z</dcterms:created>
  <dcterms:modified xsi:type="dcterms:W3CDTF">2023-03-03T07:15:03Z</dcterms:modified>
</cp:coreProperties>
</file>