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45" windowWidth="19320" windowHeight="11640" firstSheet="1" activeTab="1"/>
  </bookViews>
  <sheets>
    <sheet name="краткий" sheetId="1" state="hidden" r:id="rId1"/>
    <sheet name="краткий )" sheetId="2" r:id="rId2"/>
  </sheets>
  <definedNames>
    <definedName name="_xlnm.Print_Area" localSheetId="0">'краткий'!$A$1:$E$45</definedName>
    <definedName name="_xlnm.Print_Area" localSheetId="1">'краткий )'!$A$1:$E$45</definedName>
  </definedNames>
  <calcPr fullCalcOnLoad="1"/>
</workbook>
</file>

<file path=xl/sharedStrings.xml><?xml version="1.0" encoding="utf-8"?>
<sst xmlns="http://schemas.openxmlformats.org/spreadsheetml/2006/main" count="127" uniqueCount="49">
  <si>
    <t>Наименование</t>
  </si>
  <si>
    <t>-</t>
  </si>
  <si>
    <t>% исполнения</t>
  </si>
  <si>
    <t>Доходная часть</t>
  </si>
  <si>
    <t>Итого доходы:</t>
  </si>
  <si>
    <t>Расходная часть</t>
  </si>
  <si>
    <t>Итого расходы:</t>
  </si>
  <si>
    <t>Отклонение, тыс. руб.</t>
  </si>
  <si>
    <t>Субвенции из бюджета Федерального фонда ОМС, в том числе:</t>
  </si>
  <si>
    <t>Возврат остатков субсидий, субвенций и иных межбюджетных трансфертов, имеющих целевое назначение, прошлых лет</t>
  </si>
  <si>
    <t>Прочие доходы от компенсации затрат бюджетов территориальных фондов ОМС</t>
  </si>
  <si>
    <t>Страховые взносы на ОМС неработающего населения</t>
  </si>
  <si>
    <t>Прочие межбюджетные трансферты, передаваемые бюджетам территориальных фондов обязательного медицинского страхования</t>
  </si>
  <si>
    <t>- оплата медицинской помощи гражданам Вологодской области, оказанной за пределами страхования</t>
  </si>
  <si>
    <t>- расходы на ведение дела СМО</t>
  </si>
  <si>
    <t>Страховые взносы на ОМС работающего населения</t>
  </si>
  <si>
    <t>- оплата медицинских услуг МО</t>
  </si>
  <si>
    <t>Финансовое обеспечение организации обязательного медицинского страхования на территории Вологодской области, в том числе:</t>
  </si>
  <si>
    <t>Финансирование территориальной программы ОМС:</t>
  </si>
  <si>
    <t>Средства на содержание фонда</t>
  </si>
  <si>
    <t>Оплата медицинской помощи гражданам, застрахованным вне территории Вологодской области</t>
  </si>
  <si>
    <t>Прочие поступления, в том числе:</t>
  </si>
  <si>
    <t xml:space="preserve"> </t>
  </si>
  <si>
    <t>Межбюджетные трансферты, передаваемые бюджетам ТФОМС на финансовое обеспечение формирования НСЗ ТФОМС</t>
  </si>
  <si>
    <t>Прочие неналоговые доходы</t>
  </si>
  <si>
    <t>Штрафы, санкции,возмещение ущерба</t>
  </si>
  <si>
    <t>Доходы от размещения временно свободных средств территориальных фондов обязательного медицинского страхования</t>
  </si>
  <si>
    <t>Межбюджетные трансферты из бюджетов субъектов РФ, передаваемые ТФОМС на дополнительное финансовое обеспечение реализации ТП ОМС в части базовой программы ОМС</t>
  </si>
  <si>
    <t>Доходы бюджетов ТФОМС от возврата остатков субсидий, субвенций и иных межбюджетных трансфертов, имеющих целевое назначение, прошлых лет</t>
  </si>
  <si>
    <t>Финансовое обеспечение формирования НСЗ ТФОМС  в целях софинансирования расходов МО на оплату труда врачей и среднего медицинского персонала</t>
  </si>
  <si>
    <t>Финансовое обеспечние осуществления денежных выплат стимулирующего характера медицинским работникам за выявление онкологических заболеваний в ходе проведения диспансеризации и профилактических медицинских осмотров населения</t>
  </si>
  <si>
    <t>Финансовое обеспечение мероприятий по организации дополнительного профессионального образования медицинских работников по программам повышения квалификации, а также по приобретению и проведению ремонта медицинского оборудования</t>
  </si>
  <si>
    <t>Межбюджетные трансферты, передаваемые бюджетам ТФОМС на финансовое обеспечение осуществления денежных выплат стимулирующего характера медицинским работникам за выявление онкологических заболеваний в ходе проведения диспансеризации и профилактических медицинских осмотров населения</t>
  </si>
  <si>
    <t>Остаток на 01.01.2022 г.</t>
  </si>
  <si>
    <t xml:space="preserve">План               на 2022 год (тыс. руб.)         </t>
  </si>
  <si>
    <t>Итого с учетом остатка на 01.01.2022г.:</t>
  </si>
  <si>
    <t xml:space="preserve">Межбюджетные трансферты, передаваемые бюджетам территориальных фондов обязательного медицинского страхования на дополнительное финансовое обеспечение оказания первичной медико-санитарной помощи лицам, застрахованным по обязательному медицинскому страхованию, в том числе с заболеванием и (или) подозрением на заболевание новой коронавирусной инфекцией (COVID-19), в рамках реализации территориальных программ обязательного медицинского страхования </t>
  </si>
  <si>
    <t>Дополнительное финансовое обеспечение оказания первичной медико-санитарной помощи лицам, застрахованным по обязательному медицинскому страхованию, в том числе с заболеванием и (или) подозрением на заболевание новой коронавирусной инфекцией (COVID-19), в рамках реализации территориальных программ обязательного медицинского страхования</t>
  </si>
  <si>
    <t>Отчет об исполнении бюджета ТФОМС Вологодской области за 1 полугодие 2022 год</t>
  </si>
  <si>
    <t>Остаток на 01.07.2022г.</t>
  </si>
  <si>
    <t>Расходы на ведение дела страховых медицинских организаций за 1 полугодие 2022 года составили 0,95 % от общего объема средств, направленных в страховые медицинские организации по дифференцированным подушевым нормативам, что соответствует норме, установленной Федеральным законом РФ от 29.11.2010 г. № 326-ФЗ «Об обязательном медицинском страховании в Российской Федерации» (не менее 0,8 % и не более 1,1 %).</t>
  </si>
  <si>
    <t>Исполнено за      1 полугодие                2022 года              (тыс. руб.)</t>
  </si>
  <si>
    <t>Межбюджетные трансферты, передаваемые бюджетам территориальных фондов обязательного медицинского страхования субъектов Российской Федерации и г. Байконура на дополнительное финансовое обеспечение медицинской помощи, оказанной лицам, застрахованным по обязательному медицинскому страхованию, в том числе с заболеванием и (или) подозрением на заболевание новой коронавирусной инфекцией (COVID-19), в рамках ренализации территориальных программ обязательного медицинского страхования в 2021 - 2022 годах</t>
  </si>
  <si>
    <t>Дополнительное финансовое обеспечение медицинской помощи, оказанной лицам, застрахованным по обязательному медицинскому страхованию, в том числе с заболеванием и (или) подозрением на заболевание новой коронавирусной инфекцией (COVID-19), в рамках реализации территориальных программ обязательного медицинского страхования в 2021 - 2022 годах</t>
  </si>
  <si>
    <r>
      <t>За 1 полугодие 2022 года бюджет фонда ОМС в части доходов исполнен в сумме 11 886,9</t>
    </r>
    <r>
      <rPr>
        <sz val="14"/>
        <color indexed="10"/>
        <rFont val="Times New Roman"/>
        <family val="1"/>
      </rPr>
      <t xml:space="preserve"> </t>
    </r>
    <r>
      <rPr>
        <sz val="14"/>
        <rFont val="Times New Roman"/>
        <family val="1"/>
      </rPr>
      <t xml:space="preserve">млн. руб. или 60,4 % от годовых плановых показателей. </t>
    </r>
  </si>
  <si>
    <r>
      <t>В структуре доходов наибольший удельный вес,</t>
    </r>
    <r>
      <rPr>
        <sz val="14"/>
        <color indexed="10"/>
        <rFont val="Times New Roman"/>
        <family val="1"/>
      </rPr>
      <t xml:space="preserve"> </t>
    </r>
    <r>
      <rPr>
        <sz val="14"/>
        <rFont val="Times New Roman"/>
        <family val="1"/>
      </rPr>
      <t>98,6 % от общего объема средств, поступивших в бюджет ТФОМС, составляют  средства из бюджета Федерального фонда ОМС.</t>
    </r>
  </si>
  <si>
    <r>
      <t>Затраты на выполнение управленческих функций фонда за 1 полугодие 2022 года составили</t>
    </r>
    <r>
      <rPr>
        <sz val="14"/>
        <color indexed="10"/>
        <rFont val="Times New Roman"/>
        <family val="1"/>
      </rPr>
      <t xml:space="preserve"> </t>
    </r>
    <r>
      <rPr>
        <sz val="14"/>
        <rFont val="Times New Roman"/>
        <family val="1"/>
      </rPr>
      <t>0,4 % от общей суммы расходов бюджета фонда.</t>
    </r>
  </si>
  <si>
    <r>
      <t>Расходы на финансовое обеспечение организации обязательного медицинского страхования на территории Вологодской области составили 10 853,4</t>
    </r>
    <r>
      <rPr>
        <sz val="14"/>
        <color indexed="10"/>
        <rFont val="Times New Roman"/>
        <family val="1"/>
      </rPr>
      <t xml:space="preserve"> </t>
    </r>
    <r>
      <rPr>
        <sz val="14"/>
        <rFont val="Times New Roman"/>
        <family val="1"/>
      </rPr>
      <t>млн.</t>
    </r>
    <r>
      <rPr>
        <sz val="14"/>
        <color indexed="10"/>
        <rFont val="Times New Roman"/>
        <family val="1"/>
      </rPr>
      <t xml:space="preserve"> </t>
    </r>
    <r>
      <rPr>
        <sz val="14"/>
        <rFont val="Times New Roman"/>
        <family val="1"/>
      </rPr>
      <t>руб. или  55,2 %</t>
    </r>
    <r>
      <rPr>
        <sz val="14"/>
        <color indexed="10"/>
        <rFont val="Times New Roman"/>
        <family val="1"/>
      </rPr>
      <t xml:space="preserve"> </t>
    </r>
    <r>
      <rPr>
        <sz val="14"/>
        <rFont val="Times New Roman"/>
        <family val="1"/>
      </rPr>
      <t>от плана на год.</t>
    </r>
  </si>
  <si>
    <r>
      <t>Расходы на финансовое обеспечение организации обязательного медицинского страхования на территории Вологодской области составили 10 262,2</t>
    </r>
    <r>
      <rPr>
        <sz val="14"/>
        <color indexed="10"/>
        <rFont val="Times New Roman"/>
        <family val="1"/>
      </rPr>
      <t xml:space="preserve"> </t>
    </r>
    <r>
      <rPr>
        <sz val="14"/>
        <rFont val="Times New Roman"/>
        <family val="1"/>
      </rPr>
      <t>млн. руб. или  52,4 %</t>
    </r>
    <r>
      <rPr>
        <sz val="14"/>
        <color indexed="10"/>
        <rFont val="Times New Roman"/>
        <family val="1"/>
      </rPr>
      <t xml:space="preserve"> </t>
    </r>
    <r>
      <rPr>
        <sz val="14"/>
        <rFont val="Times New Roman"/>
        <family val="1"/>
      </rPr>
      <t>от плана на год.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</si>
</sst>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_-* #,##0.0_р_._-;\-* #,##0.0_р_._-;_-* &quot;-&quot;?_р_._-;_-@_-"/>
    <numFmt numFmtId="182" formatCode="#,##0.000"/>
    <numFmt numFmtId="183" formatCode="#,##0.0000"/>
    <numFmt numFmtId="184" formatCode="#,##0.00000"/>
    <numFmt numFmtId="185" formatCode="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_(* #,##0.000_);_(* \(#,##0.000\);_(* &quot;-&quot;??_);_(@_)"/>
  </numFmts>
  <fonts count="42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4"/>
      <name val="Times New Roman"/>
      <family val="1"/>
    </font>
    <font>
      <b/>
      <sz val="16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Fill="1" applyAlignment="1">
      <alignment/>
    </xf>
    <xf numFmtId="180" fontId="2" fillId="0" borderId="0" xfId="0" applyNumberFormat="1" applyFont="1" applyFill="1" applyAlignment="1">
      <alignment/>
    </xf>
    <xf numFmtId="18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180" fontId="2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180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180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180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180" fontId="2" fillId="34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/>
    </xf>
    <xf numFmtId="180" fontId="2" fillId="34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 indent="2"/>
    </xf>
    <xf numFmtId="49" fontId="5" fillId="0" borderId="10" xfId="0" applyNumberFormat="1" applyFont="1" applyFill="1" applyBorder="1" applyAlignment="1">
      <alignment horizontal="left" indent="4"/>
    </xf>
    <xf numFmtId="49" fontId="5" fillId="0" borderId="10" xfId="0" applyNumberFormat="1" applyFont="1" applyFill="1" applyBorder="1" applyAlignment="1">
      <alignment horizontal="left" wrapText="1" indent="4"/>
    </xf>
    <xf numFmtId="180" fontId="5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34" borderId="10" xfId="0" applyFont="1" applyFill="1" applyBorder="1" applyAlignment="1">
      <alignment vertical="center" wrapText="1"/>
    </xf>
    <xf numFmtId="0" fontId="2" fillId="34" borderId="0" xfId="0" applyFont="1" applyFill="1" applyAlignment="1">
      <alignment/>
    </xf>
    <xf numFmtId="0" fontId="5" fillId="34" borderId="10" xfId="0" applyFont="1" applyFill="1" applyBorder="1" applyAlignment="1">
      <alignment horizontal="left" vertical="center" wrapText="1" indent="2"/>
    </xf>
    <xf numFmtId="180" fontId="5" fillId="34" borderId="0" xfId="0" applyNumberFormat="1" applyFont="1" applyFill="1" applyAlignment="1">
      <alignment/>
    </xf>
    <xf numFmtId="0" fontId="5" fillId="34" borderId="0" xfId="0" applyFont="1" applyFill="1" applyAlignment="1">
      <alignment/>
    </xf>
    <xf numFmtId="0" fontId="2" fillId="34" borderId="10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 indent="1"/>
    </xf>
    <xf numFmtId="180" fontId="2" fillId="34" borderId="0" xfId="0" applyNumberFormat="1" applyFont="1" applyFill="1" applyAlignment="1">
      <alignment/>
    </xf>
    <xf numFmtId="49" fontId="2" fillId="34" borderId="10" xfId="0" applyNumberFormat="1" applyFont="1" applyFill="1" applyBorder="1" applyAlignment="1">
      <alignment horizontal="left" indent="2"/>
    </xf>
    <xf numFmtId="49" fontId="2" fillId="34" borderId="10" xfId="0" applyNumberFormat="1" applyFont="1" applyFill="1" applyBorder="1" applyAlignment="1">
      <alignment horizontal="left" vertical="center" wrapText="1" indent="2"/>
    </xf>
    <xf numFmtId="49" fontId="2" fillId="34" borderId="10" xfId="0" applyNumberFormat="1" applyFont="1" applyFill="1" applyBorder="1" applyAlignment="1">
      <alignment horizontal="left" vertical="top" wrapText="1"/>
    </xf>
    <xf numFmtId="180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2" fillId="0" borderId="0" xfId="0" applyNumberFormat="1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view="pageBreakPreview" zoomScaleSheetLayoutView="100" zoomScalePageLayoutView="0" workbookViewId="0" topLeftCell="A2">
      <selection activeCell="C2" sqref="C2"/>
    </sheetView>
  </sheetViews>
  <sheetFormatPr defaultColWidth="9.140625" defaultRowHeight="12.75"/>
  <cols>
    <col min="1" max="1" width="69.8515625" style="1" customWidth="1"/>
    <col min="2" max="2" width="19.8515625" style="1" customWidth="1"/>
    <col min="3" max="3" width="20.421875" style="1" customWidth="1"/>
    <col min="4" max="4" width="15.8515625" style="1" hidden="1" customWidth="1"/>
    <col min="5" max="5" width="15.421875" style="1" customWidth="1"/>
    <col min="6" max="6" width="16.7109375" style="1" customWidth="1"/>
    <col min="7" max="7" width="19.8515625" style="1" customWidth="1"/>
    <col min="8" max="16384" width="9.140625" style="1" customWidth="1"/>
  </cols>
  <sheetData>
    <row r="1" spans="1:5" ht="36.75" customHeight="1">
      <c r="A1" s="44" t="s">
        <v>38</v>
      </c>
      <c r="B1" s="44"/>
      <c r="C1" s="44"/>
      <c r="D1" s="44"/>
      <c r="E1" s="44"/>
    </row>
    <row r="2" ht="2.25" customHeight="1">
      <c r="E2" s="9"/>
    </row>
    <row r="3" spans="1:5" ht="75">
      <c r="A3" s="10" t="s">
        <v>0</v>
      </c>
      <c r="B3" s="6" t="s">
        <v>34</v>
      </c>
      <c r="C3" s="6" t="s">
        <v>41</v>
      </c>
      <c r="D3" s="6" t="s">
        <v>7</v>
      </c>
      <c r="E3" s="6" t="s">
        <v>2</v>
      </c>
    </row>
    <row r="4" spans="1:5" ht="18.75">
      <c r="A4" s="4" t="s">
        <v>33</v>
      </c>
      <c r="B4" s="20">
        <v>453059.1</v>
      </c>
      <c r="C4" s="6">
        <v>546883.9</v>
      </c>
      <c r="D4" s="6" t="s">
        <v>1</v>
      </c>
      <c r="E4" s="20" t="s">
        <v>1</v>
      </c>
    </row>
    <row r="5" spans="1:6" s="19" customFormat="1" ht="18.75">
      <c r="A5" s="45" t="s">
        <v>3</v>
      </c>
      <c r="B5" s="46"/>
      <c r="C5" s="46"/>
      <c r="D5" s="46"/>
      <c r="E5" s="47"/>
      <c r="F5" s="18"/>
    </row>
    <row r="6" spans="1:5" s="29" customFormat="1" ht="39" customHeight="1">
      <c r="A6" s="28" t="s">
        <v>8</v>
      </c>
      <c r="B6" s="20">
        <f>B7+B8</f>
        <v>18957167.2</v>
      </c>
      <c r="C6" s="6">
        <f>C7+C8</f>
        <v>10973792.6</v>
      </c>
      <c r="D6" s="6">
        <f>C6-B6</f>
        <v>-7983374.6</v>
      </c>
      <c r="E6" s="6">
        <f aca="true" t="shared" si="0" ref="E6:E15">C6/B6*100</f>
        <v>57.88730185383394</v>
      </c>
    </row>
    <row r="7" spans="1:6" s="32" customFormat="1" ht="37.5">
      <c r="A7" s="30" t="s">
        <v>11</v>
      </c>
      <c r="B7" s="26">
        <v>6180677.1</v>
      </c>
      <c r="C7" s="21">
        <v>3090338.4</v>
      </c>
      <c r="D7" s="40">
        <f>C7-B7</f>
        <v>-3090338.6999999997</v>
      </c>
      <c r="E7" s="40">
        <f t="shared" si="0"/>
        <v>49.99999757308144</v>
      </c>
      <c r="F7" s="31"/>
    </row>
    <row r="8" spans="1:5" s="32" customFormat="1" ht="21" customHeight="1">
      <c r="A8" s="30" t="s">
        <v>15</v>
      </c>
      <c r="B8" s="26">
        <v>12776490.1</v>
      </c>
      <c r="C8" s="21">
        <v>7883454.2</v>
      </c>
      <c r="D8" s="40">
        <f>C8-B8</f>
        <v>-4893035.899999999</v>
      </c>
      <c r="E8" s="40">
        <f t="shared" si="0"/>
        <v>61.70281617484289</v>
      </c>
    </row>
    <row r="9" spans="1:5" s="32" customFormat="1" ht="76.5" customHeight="1" hidden="1">
      <c r="A9" s="33" t="s">
        <v>27</v>
      </c>
      <c r="B9" s="20">
        <v>0</v>
      </c>
      <c r="C9" s="3">
        <v>0</v>
      </c>
      <c r="D9" s="40"/>
      <c r="E9" s="6" t="e">
        <f t="shared" si="0"/>
        <v>#DIV/0!</v>
      </c>
    </row>
    <row r="10" spans="1:5" s="32" customFormat="1" ht="60.75" customHeight="1">
      <c r="A10" s="33" t="s">
        <v>23</v>
      </c>
      <c r="B10" s="20">
        <v>419847.9</v>
      </c>
      <c r="C10" s="3">
        <v>209923.8</v>
      </c>
      <c r="D10" s="40"/>
      <c r="E10" s="40">
        <f t="shared" si="0"/>
        <v>49.99996427277592</v>
      </c>
    </row>
    <row r="11" spans="1:5" s="32" customFormat="1" ht="110.25" customHeight="1">
      <c r="A11" s="33" t="s">
        <v>32</v>
      </c>
      <c r="B11" s="20">
        <v>291.4</v>
      </c>
      <c r="C11" s="3">
        <v>145.8</v>
      </c>
      <c r="D11" s="40"/>
      <c r="E11" s="40">
        <f t="shared" si="0"/>
        <v>50.034317089910786</v>
      </c>
    </row>
    <row r="12" spans="1:5" s="32" customFormat="1" ht="190.5" customHeight="1">
      <c r="A12" s="33" t="s">
        <v>36</v>
      </c>
      <c r="B12" s="20">
        <v>56273.9</v>
      </c>
      <c r="C12" s="3">
        <v>56273.9</v>
      </c>
      <c r="D12" s="40"/>
      <c r="E12" s="40">
        <f t="shared" si="0"/>
        <v>100</v>
      </c>
    </row>
    <row r="13" spans="1:5" s="32" customFormat="1" ht="190.5" customHeight="1">
      <c r="A13" s="33" t="s">
        <v>42</v>
      </c>
      <c r="B13" s="20" t="s">
        <v>1</v>
      </c>
      <c r="C13" s="3">
        <v>534926.3</v>
      </c>
      <c r="D13" s="40"/>
      <c r="E13" s="40" t="s">
        <v>1</v>
      </c>
    </row>
    <row r="14" spans="1:7" s="29" customFormat="1" ht="56.25" customHeight="1">
      <c r="A14" s="33" t="s">
        <v>12</v>
      </c>
      <c r="B14" s="20">
        <v>235052.6</v>
      </c>
      <c r="C14" s="6">
        <v>173311.1</v>
      </c>
      <c r="D14" s="6">
        <f>C14-B14</f>
        <v>-61741.5</v>
      </c>
      <c r="E14" s="6">
        <f t="shared" si="0"/>
        <v>73.73290063585767</v>
      </c>
      <c r="F14" s="34"/>
      <c r="G14" s="34"/>
    </row>
    <row r="15" spans="1:5" s="29" customFormat="1" ht="18.75">
      <c r="A15" s="28" t="s">
        <v>21</v>
      </c>
      <c r="B15" s="20">
        <f>B16+B17+B18+B19</f>
        <v>25251.1</v>
      </c>
      <c r="C15" s="6">
        <f>C16+C17+C18+C19</f>
        <v>29602.800000000003</v>
      </c>
      <c r="D15" s="6">
        <f>C15-B15</f>
        <v>4351.700000000004</v>
      </c>
      <c r="E15" s="6">
        <f t="shared" si="0"/>
        <v>117.23370467029162</v>
      </c>
    </row>
    <row r="16" spans="1:5" s="29" customFormat="1" ht="56.25" hidden="1">
      <c r="A16" s="35" t="s">
        <v>26</v>
      </c>
      <c r="B16" s="26">
        <v>0</v>
      </c>
      <c r="C16" s="40">
        <v>0</v>
      </c>
      <c r="D16" s="6"/>
      <c r="E16" s="40" t="e">
        <f>C16/B16*100</f>
        <v>#DIV/0!</v>
      </c>
    </row>
    <row r="17" spans="1:6" s="29" customFormat="1" ht="40.5" customHeight="1">
      <c r="A17" s="35" t="s">
        <v>10</v>
      </c>
      <c r="B17" s="26">
        <v>23483.6</v>
      </c>
      <c r="C17" s="40">
        <v>21546.9</v>
      </c>
      <c r="D17" s="40">
        <f>C17-B17</f>
        <v>-1936.699999999997</v>
      </c>
      <c r="E17" s="40">
        <f>C17/B17*100</f>
        <v>91.752968028752</v>
      </c>
      <c r="F17" s="36"/>
    </row>
    <row r="18" spans="1:5" s="29" customFormat="1" ht="18.75">
      <c r="A18" s="35" t="s">
        <v>25</v>
      </c>
      <c r="B18" s="26">
        <v>1767.5</v>
      </c>
      <c r="C18" s="40">
        <v>8055.9</v>
      </c>
      <c r="D18" s="40">
        <f>C18-B18</f>
        <v>6288.4</v>
      </c>
      <c r="E18" s="40">
        <f>C18/B18*100</f>
        <v>455.7793493635078</v>
      </c>
    </row>
    <row r="19" spans="1:5" s="29" customFormat="1" ht="27" customHeight="1" hidden="1">
      <c r="A19" s="35" t="s">
        <v>24</v>
      </c>
      <c r="B19" s="26">
        <v>0</v>
      </c>
      <c r="C19" s="40">
        <v>0</v>
      </c>
      <c r="D19" s="40">
        <f>C19-B19</f>
        <v>0</v>
      </c>
      <c r="E19" s="40" t="s">
        <v>1</v>
      </c>
    </row>
    <row r="20" spans="1:5" s="29" customFormat="1" ht="54.75" customHeight="1">
      <c r="A20" s="33" t="s">
        <v>28</v>
      </c>
      <c r="B20" s="20">
        <v>0</v>
      </c>
      <c r="C20" s="6">
        <v>354.3</v>
      </c>
      <c r="D20" s="40"/>
      <c r="E20" s="6" t="s">
        <v>1</v>
      </c>
    </row>
    <row r="21" spans="1:5" s="29" customFormat="1" ht="60" customHeight="1">
      <c r="A21" s="33" t="s">
        <v>9</v>
      </c>
      <c r="B21" s="20">
        <v>0</v>
      </c>
      <c r="C21" s="6">
        <v>-91472.1</v>
      </c>
      <c r="D21" s="6">
        <f>C21-B21</f>
        <v>-91472.1</v>
      </c>
      <c r="E21" s="6" t="s">
        <v>1</v>
      </c>
    </row>
    <row r="22" spans="1:6" ht="18.75">
      <c r="A22" s="11" t="s">
        <v>4</v>
      </c>
      <c r="B22" s="7">
        <f>B6+B9+B10+B11+B12+B14+B15+B21</f>
        <v>19693884.099999998</v>
      </c>
      <c r="C22" s="7">
        <f>C6+C9+C10+C11+C12+C13+C14+C15+C20+C21</f>
        <v>11886858.500000004</v>
      </c>
      <c r="D22" s="7" t="e">
        <f>D6+D15+#REF!+D14+#REF!+D21+#REF!+#REF!</f>
        <v>#REF!</v>
      </c>
      <c r="E22" s="7">
        <f>C22/B22*100</f>
        <v>60.3581215347967</v>
      </c>
      <c r="F22" s="2"/>
    </row>
    <row r="23" spans="1:6" ht="18.75">
      <c r="A23" s="11" t="s">
        <v>35</v>
      </c>
      <c r="B23" s="7">
        <f>B4+B22</f>
        <v>20146943.2</v>
      </c>
      <c r="C23" s="7">
        <f>C4+C22</f>
        <v>12433742.400000004</v>
      </c>
      <c r="D23" s="7"/>
      <c r="E23" s="7">
        <f>C23/B23*100</f>
        <v>61.715279963662205</v>
      </c>
      <c r="F23" s="2"/>
    </row>
    <row r="24" spans="1:5" ht="78" customHeight="1" hidden="1">
      <c r="A24" s="10" t="s">
        <v>0</v>
      </c>
      <c r="B24" s="6" t="str">
        <f>B3</f>
        <v>План               на 2022 год (тыс. руб.)         </v>
      </c>
      <c r="C24" s="6" t="str">
        <f>C3</f>
        <v>Исполнено за      1 полугодие                2022 года              (тыс. руб.)</v>
      </c>
      <c r="D24" s="6" t="s">
        <v>7</v>
      </c>
      <c r="E24" s="6" t="s">
        <v>2</v>
      </c>
    </row>
    <row r="25" spans="1:6" s="19" customFormat="1" ht="18.75">
      <c r="A25" s="45" t="s">
        <v>5</v>
      </c>
      <c r="B25" s="46"/>
      <c r="C25" s="46"/>
      <c r="D25" s="46"/>
      <c r="E25" s="47"/>
      <c r="F25" s="18"/>
    </row>
    <row r="26" spans="1:5" ht="64.5" customHeight="1">
      <c r="A26" s="5" t="s">
        <v>17</v>
      </c>
      <c r="B26" s="3">
        <f>B27+B31+B32</f>
        <v>19588544.8</v>
      </c>
      <c r="C26" s="3">
        <f>C27+C31+C32</f>
        <v>10262232.799999999</v>
      </c>
      <c r="D26" s="3">
        <f>C26-B26</f>
        <v>-9326312.000000002</v>
      </c>
      <c r="E26" s="3">
        <f aca="true" t="shared" si="1" ref="E26:E38">C26/B26*100</f>
        <v>52.388949280193586</v>
      </c>
    </row>
    <row r="27" spans="1:5" ht="26.25" customHeight="1">
      <c r="A27" s="23" t="s">
        <v>18</v>
      </c>
      <c r="B27" s="3">
        <f>B28+B29+B30</f>
        <v>19241679.2</v>
      </c>
      <c r="C27" s="3">
        <f>C28+C29+C30</f>
        <v>10042695.5</v>
      </c>
      <c r="D27" s="3">
        <f>C27-B27</f>
        <v>-9198983.7</v>
      </c>
      <c r="E27" s="3">
        <f>C27/B27*100</f>
        <v>52.19240688723259</v>
      </c>
    </row>
    <row r="28" spans="1:5" s="8" customFormat="1" ht="18.75">
      <c r="A28" s="24" t="s">
        <v>16</v>
      </c>
      <c r="B28" s="21">
        <f>17797839.5+383490.3+12834.7</f>
        <v>18194164.5</v>
      </c>
      <c r="C28" s="21">
        <f>9108053.8+383490.3+12834.7</f>
        <v>9504378.8</v>
      </c>
      <c r="D28" s="3">
        <f aca="true" t="shared" si="2" ref="D28:D37">C28-B28</f>
        <v>-8689785.7</v>
      </c>
      <c r="E28" s="21">
        <f t="shared" si="1"/>
        <v>52.23861090186362</v>
      </c>
    </row>
    <row r="29" spans="1:5" s="8" customFormat="1" ht="54.75" customHeight="1">
      <c r="A29" s="25" t="s">
        <v>13</v>
      </c>
      <c r="B29" s="21">
        <v>878435.2</v>
      </c>
      <c r="C29" s="21">
        <v>439224.1</v>
      </c>
      <c r="D29" s="3">
        <f t="shared" si="2"/>
        <v>-439211.1</v>
      </c>
      <c r="E29" s="21">
        <f t="shared" si="1"/>
        <v>50.00073995213307</v>
      </c>
    </row>
    <row r="30" spans="1:5" s="8" customFormat="1" ht="18.75">
      <c r="A30" s="25" t="s">
        <v>14</v>
      </c>
      <c r="B30" s="21">
        <v>169079.5</v>
      </c>
      <c r="C30" s="21">
        <v>99092.6</v>
      </c>
      <c r="D30" s="3">
        <f t="shared" si="2"/>
        <v>-69986.9</v>
      </c>
      <c r="E30" s="21">
        <f t="shared" si="1"/>
        <v>58.60710494175817</v>
      </c>
    </row>
    <row r="31" spans="1:5" s="32" customFormat="1" ht="47.25" customHeight="1">
      <c r="A31" s="38" t="s">
        <v>20</v>
      </c>
      <c r="B31" s="22">
        <v>235052.6</v>
      </c>
      <c r="C31" s="3">
        <v>173310.7</v>
      </c>
      <c r="D31" s="3">
        <f t="shared" si="2"/>
        <v>-61741.899999999994</v>
      </c>
      <c r="E31" s="3">
        <f t="shared" si="1"/>
        <v>73.73273046118189</v>
      </c>
    </row>
    <row r="32" spans="1:5" s="32" customFormat="1" ht="18.75">
      <c r="A32" s="37" t="s">
        <v>19</v>
      </c>
      <c r="B32" s="22">
        <v>111813</v>
      </c>
      <c r="C32" s="3">
        <v>46226.6</v>
      </c>
      <c r="D32" s="3">
        <f t="shared" si="2"/>
        <v>-65586.4</v>
      </c>
      <c r="E32" s="3">
        <f t="shared" si="1"/>
        <v>41.3427776734369</v>
      </c>
    </row>
    <row r="33" spans="1:5" s="32" customFormat="1" ht="94.5" customHeight="1">
      <c r="A33" s="39" t="s">
        <v>31</v>
      </c>
      <c r="B33" s="22">
        <v>81985.2</v>
      </c>
      <c r="C33" s="3">
        <v>9165.7</v>
      </c>
      <c r="D33" s="3">
        <f t="shared" si="2"/>
        <v>-72819.5</v>
      </c>
      <c r="E33" s="3">
        <f t="shared" si="1"/>
        <v>11.179700726472584</v>
      </c>
    </row>
    <row r="34" spans="1:6" ht="55.5" customHeight="1">
      <c r="A34" s="5" t="s">
        <v>29</v>
      </c>
      <c r="B34" s="6">
        <v>419847.9</v>
      </c>
      <c r="C34" s="6">
        <v>3325.4</v>
      </c>
      <c r="D34" s="3">
        <f t="shared" si="2"/>
        <v>-416522.5</v>
      </c>
      <c r="E34" s="3">
        <f t="shared" si="1"/>
        <v>0.7920487395554436</v>
      </c>
      <c r="F34" s="2"/>
    </row>
    <row r="35" spans="1:6" ht="94.5" customHeight="1">
      <c r="A35" s="5" t="s">
        <v>30</v>
      </c>
      <c r="B35" s="6">
        <v>291.4</v>
      </c>
      <c r="C35" s="6">
        <v>0</v>
      </c>
      <c r="D35" s="3">
        <f t="shared" si="2"/>
        <v>-291.4</v>
      </c>
      <c r="E35" s="3" t="s">
        <v>1</v>
      </c>
      <c r="F35" s="2"/>
    </row>
    <row r="36" spans="1:6" ht="133.5" customHeight="1">
      <c r="A36" s="5" t="s">
        <v>43</v>
      </c>
      <c r="B36" s="6" t="s">
        <v>1</v>
      </c>
      <c r="C36" s="6">
        <v>534926.3</v>
      </c>
      <c r="D36" s="3"/>
      <c r="E36" s="3" t="s">
        <v>1</v>
      </c>
      <c r="F36" s="2"/>
    </row>
    <row r="37" spans="1:6" ht="131.25" customHeight="1">
      <c r="A37" s="5" t="s">
        <v>37</v>
      </c>
      <c r="B37" s="6">
        <v>56273.9</v>
      </c>
      <c r="C37" s="6">
        <v>56273.9</v>
      </c>
      <c r="D37" s="3">
        <f t="shared" si="2"/>
        <v>0</v>
      </c>
      <c r="E37" s="3" t="s">
        <v>1</v>
      </c>
      <c r="F37" s="2"/>
    </row>
    <row r="38" spans="1:6" s="13" customFormat="1" ht="18.75">
      <c r="A38" s="11" t="s">
        <v>6</v>
      </c>
      <c r="B38" s="7">
        <f>B26+B33+B34+B35+B37</f>
        <v>20146943.199999996</v>
      </c>
      <c r="C38" s="7">
        <f>C26+C33+C34+C35+C36+C37</f>
        <v>10865924.1</v>
      </c>
      <c r="D38" s="7" t="e">
        <f>D26+#REF!+D33</f>
        <v>#REF!</v>
      </c>
      <c r="E38" s="7">
        <f t="shared" si="1"/>
        <v>53.93336344939912</v>
      </c>
      <c r="F38" s="12"/>
    </row>
    <row r="39" spans="1:5" ht="18.75">
      <c r="A39" s="14" t="s">
        <v>39</v>
      </c>
      <c r="B39" s="15">
        <f>B22+B4-B38</f>
        <v>0</v>
      </c>
      <c r="C39" s="15">
        <f>C22+C4-C38</f>
        <v>1567818.3000000045</v>
      </c>
      <c r="D39" s="6" t="s">
        <v>1</v>
      </c>
      <c r="E39" s="41" t="s">
        <v>1</v>
      </c>
    </row>
    <row r="40" spans="1:5" s="17" customFormat="1" ht="12" customHeight="1">
      <c r="A40" s="48" t="s">
        <v>22</v>
      </c>
      <c r="B40" s="48"/>
      <c r="C40" s="16"/>
      <c r="D40" s="16"/>
      <c r="E40" s="16"/>
    </row>
    <row r="41" spans="1:6" ht="34.5" customHeight="1">
      <c r="A41" s="49" t="s">
        <v>44</v>
      </c>
      <c r="B41" s="49"/>
      <c r="C41" s="49"/>
      <c r="D41" s="49"/>
      <c r="E41" s="49"/>
      <c r="F41" s="27"/>
    </row>
    <row r="42" spans="1:5" ht="36" customHeight="1">
      <c r="A42" s="50" t="s">
        <v>45</v>
      </c>
      <c r="B42" s="50"/>
      <c r="C42" s="50"/>
      <c r="D42" s="50"/>
      <c r="E42" s="50"/>
    </row>
    <row r="43" spans="1:5" ht="39" customHeight="1">
      <c r="A43" s="42" t="s">
        <v>48</v>
      </c>
      <c r="B43" s="42"/>
      <c r="C43" s="42"/>
      <c r="D43" s="42"/>
      <c r="E43" s="42"/>
    </row>
    <row r="44" spans="1:5" ht="91.5" customHeight="1">
      <c r="A44" s="43" t="s">
        <v>40</v>
      </c>
      <c r="B44" s="43"/>
      <c r="C44" s="43"/>
      <c r="D44" s="43"/>
      <c r="E44" s="43"/>
    </row>
    <row r="45" spans="1:5" ht="35.25" customHeight="1">
      <c r="A45" s="42" t="s">
        <v>46</v>
      </c>
      <c r="B45" s="42"/>
      <c r="C45" s="42"/>
      <c r="D45" s="42"/>
      <c r="E45" s="42"/>
    </row>
    <row r="46" ht="18.75">
      <c r="A46" s="1" t="s">
        <v>22</v>
      </c>
    </row>
  </sheetData>
  <sheetProtection/>
  <mergeCells count="9">
    <mergeCell ref="A43:E43"/>
    <mergeCell ref="A44:E44"/>
    <mergeCell ref="A45:E45"/>
    <mergeCell ref="A1:E1"/>
    <mergeCell ref="A5:E5"/>
    <mergeCell ref="A25:E25"/>
    <mergeCell ref="A40:B40"/>
    <mergeCell ref="A41:E41"/>
    <mergeCell ref="A42:E42"/>
  </mergeCells>
  <printOptions/>
  <pageMargins left="2.125984251968504" right="0.5511811023622047" top="0.4724409448818898" bottom="0.2755905511811024" header="0.5118110236220472" footer="0.2362204724409449"/>
  <pageSetup fitToHeight="1" fitToWidth="1" horizontalDpi="600" verticalDpi="6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view="pageBreakPreview" zoomScaleSheetLayoutView="100" zoomScalePageLayoutView="0" workbookViewId="0" topLeftCell="A1">
      <selection activeCell="C4" sqref="C4"/>
    </sheetView>
  </sheetViews>
  <sheetFormatPr defaultColWidth="9.140625" defaultRowHeight="12.75"/>
  <cols>
    <col min="1" max="1" width="69.8515625" style="1" customWidth="1"/>
    <col min="2" max="2" width="19.8515625" style="1" customWidth="1"/>
    <col min="3" max="3" width="20.421875" style="1" customWidth="1"/>
    <col min="4" max="4" width="15.8515625" style="1" hidden="1" customWidth="1"/>
    <col min="5" max="5" width="15.421875" style="1" customWidth="1"/>
    <col min="6" max="6" width="16.7109375" style="1" customWidth="1"/>
    <col min="7" max="7" width="19.8515625" style="1" customWidth="1"/>
    <col min="8" max="16384" width="9.140625" style="1" customWidth="1"/>
  </cols>
  <sheetData>
    <row r="1" spans="1:5" ht="36.75" customHeight="1">
      <c r="A1" s="44" t="s">
        <v>38</v>
      </c>
      <c r="B1" s="44"/>
      <c r="C1" s="44"/>
      <c r="D1" s="44"/>
      <c r="E1" s="44"/>
    </row>
    <row r="2" ht="2.25" customHeight="1">
      <c r="E2" s="9"/>
    </row>
    <row r="3" spans="1:5" ht="75">
      <c r="A3" s="10" t="s">
        <v>0</v>
      </c>
      <c r="B3" s="6" t="s">
        <v>34</v>
      </c>
      <c r="C3" s="6" t="s">
        <v>41</v>
      </c>
      <c r="D3" s="6" t="s">
        <v>7</v>
      </c>
      <c r="E3" s="6" t="s">
        <v>2</v>
      </c>
    </row>
    <row r="4" spans="1:5" ht="18.75">
      <c r="A4" s="4" t="s">
        <v>33</v>
      </c>
      <c r="B4" s="20">
        <v>453059.1</v>
      </c>
      <c r="C4" s="6">
        <v>546883.9</v>
      </c>
      <c r="D4" s="6" t="s">
        <v>1</v>
      </c>
      <c r="E4" s="20" t="s">
        <v>1</v>
      </c>
    </row>
    <row r="5" spans="1:6" s="19" customFormat="1" ht="18.75">
      <c r="A5" s="45" t="s">
        <v>3</v>
      </c>
      <c r="B5" s="46"/>
      <c r="C5" s="46"/>
      <c r="D5" s="46"/>
      <c r="E5" s="47"/>
      <c r="F5" s="18"/>
    </row>
    <row r="6" spans="1:5" s="29" customFormat="1" ht="39" customHeight="1">
      <c r="A6" s="28" t="s">
        <v>8</v>
      </c>
      <c r="B6" s="20">
        <f>B7+B8</f>
        <v>18957167.2</v>
      </c>
      <c r="C6" s="6">
        <f>C7+C8</f>
        <v>10973792.6</v>
      </c>
      <c r="D6" s="6">
        <f>C6-B6</f>
        <v>-7983374.6</v>
      </c>
      <c r="E6" s="6">
        <f aca="true" t="shared" si="0" ref="E6:E15">C6/B6*100</f>
        <v>57.88730185383394</v>
      </c>
    </row>
    <row r="7" spans="1:6" s="32" customFormat="1" ht="37.5">
      <c r="A7" s="30" t="s">
        <v>11</v>
      </c>
      <c r="B7" s="26">
        <v>6180677.1</v>
      </c>
      <c r="C7" s="21">
        <v>3090338.4</v>
      </c>
      <c r="D7" s="40">
        <f>C7-B7</f>
        <v>-3090338.6999999997</v>
      </c>
      <c r="E7" s="40">
        <f t="shared" si="0"/>
        <v>49.99999757308144</v>
      </c>
      <c r="F7" s="31"/>
    </row>
    <row r="8" spans="1:5" s="32" customFormat="1" ht="21" customHeight="1">
      <c r="A8" s="30" t="s">
        <v>15</v>
      </c>
      <c r="B8" s="26">
        <v>12776490.1</v>
      </c>
      <c r="C8" s="21">
        <v>7883454.2</v>
      </c>
      <c r="D8" s="40">
        <f>C8-B8</f>
        <v>-4893035.899999999</v>
      </c>
      <c r="E8" s="40">
        <f t="shared" si="0"/>
        <v>61.70281617484289</v>
      </c>
    </row>
    <row r="9" spans="1:5" s="32" customFormat="1" ht="76.5" customHeight="1" hidden="1">
      <c r="A9" s="33" t="s">
        <v>27</v>
      </c>
      <c r="B9" s="20">
        <v>0</v>
      </c>
      <c r="C9" s="3">
        <v>0</v>
      </c>
      <c r="D9" s="40"/>
      <c r="E9" s="6" t="e">
        <f t="shared" si="0"/>
        <v>#DIV/0!</v>
      </c>
    </row>
    <row r="10" spans="1:5" s="32" customFormat="1" ht="60.75" customHeight="1">
      <c r="A10" s="33" t="s">
        <v>23</v>
      </c>
      <c r="B10" s="20">
        <v>419847.9</v>
      </c>
      <c r="C10" s="3">
        <v>209923.8</v>
      </c>
      <c r="D10" s="40"/>
      <c r="E10" s="40">
        <f t="shared" si="0"/>
        <v>49.99996427277592</v>
      </c>
    </row>
    <row r="11" spans="1:5" s="32" customFormat="1" ht="110.25" customHeight="1">
      <c r="A11" s="33" t="s">
        <v>32</v>
      </c>
      <c r="B11" s="20">
        <v>291.4</v>
      </c>
      <c r="C11" s="3">
        <v>145.8</v>
      </c>
      <c r="D11" s="40"/>
      <c r="E11" s="40">
        <f t="shared" si="0"/>
        <v>50.034317089910786</v>
      </c>
    </row>
    <row r="12" spans="1:5" s="32" customFormat="1" ht="190.5" customHeight="1">
      <c r="A12" s="33" t="s">
        <v>36</v>
      </c>
      <c r="B12" s="20">
        <v>56273.9</v>
      </c>
      <c r="C12" s="3">
        <v>56273.9</v>
      </c>
      <c r="D12" s="40"/>
      <c r="E12" s="40">
        <f t="shared" si="0"/>
        <v>100</v>
      </c>
    </row>
    <row r="13" spans="1:5" s="32" customFormat="1" ht="190.5" customHeight="1">
      <c r="A13" s="33" t="s">
        <v>42</v>
      </c>
      <c r="B13" s="20" t="s">
        <v>1</v>
      </c>
      <c r="C13" s="3">
        <v>534926.3</v>
      </c>
      <c r="D13" s="40"/>
      <c r="E13" s="40" t="s">
        <v>1</v>
      </c>
    </row>
    <row r="14" spans="1:7" s="29" customFormat="1" ht="56.25" customHeight="1">
      <c r="A14" s="33" t="s">
        <v>12</v>
      </c>
      <c r="B14" s="20">
        <v>235052.6</v>
      </c>
      <c r="C14" s="6">
        <v>173311.1</v>
      </c>
      <c r="D14" s="6">
        <f>C14-B14</f>
        <v>-61741.5</v>
      </c>
      <c r="E14" s="6">
        <f t="shared" si="0"/>
        <v>73.73290063585767</v>
      </c>
      <c r="F14" s="34"/>
      <c r="G14" s="34"/>
    </row>
    <row r="15" spans="1:5" s="29" customFormat="1" ht="18.75">
      <c r="A15" s="28" t="s">
        <v>21</v>
      </c>
      <c r="B15" s="20">
        <f>B16+B17+B18+B19</f>
        <v>25251.1</v>
      </c>
      <c r="C15" s="6">
        <f>C16+C17+C18+C19</f>
        <v>29602.800000000003</v>
      </c>
      <c r="D15" s="6">
        <f>C15-B15</f>
        <v>4351.700000000004</v>
      </c>
      <c r="E15" s="6">
        <f t="shared" si="0"/>
        <v>117.23370467029162</v>
      </c>
    </row>
    <row r="16" spans="1:5" s="29" customFormat="1" ht="56.25" hidden="1">
      <c r="A16" s="35" t="s">
        <v>26</v>
      </c>
      <c r="B16" s="26">
        <v>0</v>
      </c>
      <c r="C16" s="40">
        <v>0</v>
      </c>
      <c r="D16" s="6"/>
      <c r="E16" s="40" t="e">
        <f>C16/B16*100</f>
        <v>#DIV/0!</v>
      </c>
    </row>
    <row r="17" spans="1:6" s="29" customFormat="1" ht="40.5" customHeight="1">
      <c r="A17" s="35" t="s">
        <v>10</v>
      </c>
      <c r="B17" s="26">
        <v>23483.6</v>
      </c>
      <c r="C17" s="40">
        <v>21546.9</v>
      </c>
      <c r="D17" s="40">
        <f>C17-B17</f>
        <v>-1936.699999999997</v>
      </c>
      <c r="E17" s="40">
        <f>C17/B17*100</f>
        <v>91.752968028752</v>
      </c>
      <c r="F17" s="36"/>
    </row>
    <row r="18" spans="1:5" s="29" customFormat="1" ht="18.75">
      <c r="A18" s="35" t="s">
        <v>25</v>
      </c>
      <c r="B18" s="26">
        <v>1767.5</v>
      </c>
      <c r="C18" s="40">
        <v>8055.9</v>
      </c>
      <c r="D18" s="40">
        <f>C18-B18</f>
        <v>6288.4</v>
      </c>
      <c r="E18" s="40">
        <f>C18/B18*100</f>
        <v>455.7793493635078</v>
      </c>
    </row>
    <row r="19" spans="1:5" s="29" customFormat="1" ht="27" customHeight="1" hidden="1">
      <c r="A19" s="35" t="s">
        <v>24</v>
      </c>
      <c r="B19" s="26">
        <v>0</v>
      </c>
      <c r="C19" s="40">
        <v>0</v>
      </c>
      <c r="D19" s="40">
        <f>C19-B19</f>
        <v>0</v>
      </c>
      <c r="E19" s="40" t="s">
        <v>1</v>
      </c>
    </row>
    <row r="20" spans="1:5" s="29" customFormat="1" ht="54.75" customHeight="1">
      <c r="A20" s="33" t="s">
        <v>28</v>
      </c>
      <c r="B20" s="20">
        <v>0</v>
      </c>
      <c r="C20" s="6">
        <v>354.3</v>
      </c>
      <c r="D20" s="40"/>
      <c r="E20" s="6" t="s">
        <v>1</v>
      </c>
    </row>
    <row r="21" spans="1:5" s="29" customFormat="1" ht="60" customHeight="1">
      <c r="A21" s="33" t="s">
        <v>9</v>
      </c>
      <c r="B21" s="20">
        <v>0</v>
      </c>
      <c r="C21" s="6">
        <v>-91472.1</v>
      </c>
      <c r="D21" s="6">
        <f>C21-B21</f>
        <v>-91472.1</v>
      </c>
      <c r="E21" s="6" t="s">
        <v>1</v>
      </c>
    </row>
    <row r="22" spans="1:6" ht="18.75">
      <c r="A22" s="11" t="s">
        <v>4</v>
      </c>
      <c r="B22" s="7">
        <f>B6+B9+B10+B11+B12+B14+B15+B21</f>
        <v>19693884.099999998</v>
      </c>
      <c r="C22" s="7">
        <f>C6+C9+C10+C11+C12+C13+C14+C15+C20+C21</f>
        <v>11886858.500000004</v>
      </c>
      <c r="D22" s="7" t="e">
        <f>D6+D15+#REF!+D14+#REF!+D21+#REF!+#REF!</f>
        <v>#REF!</v>
      </c>
      <c r="E22" s="7">
        <f>C22/B22*100</f>
        <v>60.3581215347967</v>
      </c>
      <c r="F22" s="2"/>
    </row>
    <row r="23" spans="1:6" ht="18.75">
      <c r="A23" s="11" t="s">
        <v>35</v>
      </c>
      <c r="B23" s="7">
        <f>B4+B22</f>
        <v>20146943.2</v>
      </c>
      <c r="C23" s="7">
        <f>C4+C22</f>
        <v>12433742.400000004</v>
      </c>
      <c r="D23" s="7"/>
      <c r="E23" s="7">
        <f>C23/B23*100</f>
        <v>61.715279963662205</v>
      </c>
      <c r="F23" s="2"/>
    </row>
    <row r="24" spans="1:5" ht="78" customHeight="1" hidden="1">
      <c r="A24" s="10" t="s">
        <v>0</v>
      </c>
      <c r="B24" s="6" t="str">
        <f>B3</f>
        <v>План               на 2022 год (тыс. руб.)         </v>
      </c>
      <c r="C24" s="6" t="str">
        <f>C3</f>
        <v>Исполнено за      1 полугодие                2022 года              (тыс. руб.)</v>
      </c>
      <c r="D24" s="6" t="s">
        <v>7</v>
      </c>
      <c r="E24" s="6" t="s">
        <v>2</v>
      </c>
    </row>
    <row r="25" spans="1:6" s="19" customFormat="1" ht="18.75">
      <c r="A25" s="45" t="s">
        <v>5</v>
      </c>
      <c r="B25" s="46"/>
      <c r="C25" s="46"/>
      <c r="D25" s="46"/>
      <c r="E25" s="47"/>
      <c r="F25" s="18"/>
    </row>
    <row r="26" spans="1:5" ht="64.5" customHeight="1">
      <c r="A26" s="5" t="s">
        <v>17</v>
      </c>
      <c r="B26" s="3">
        <f>B27+B31+B33+B34</f>
        <v>19644818.7</v>
      </c>
      <c r="C26" s="3">
        <f>C27+C31+C32+C33+C34</f>
        <v>10853433</v>
      </c>
      <c r="D26" s="3">
        <f>C26-B26</f>
        <v>-8791385.7</v>
      </c>
      <c r="E26" s="3">
        <f aca="true" t="shared" si="1" ref="E26:E38">C26/B26*100</f>
        <v>55.24832356941018</v>
      </c>
    </row>
    <row r="27" spans="1:5" ht="26.25" customHeight="1">
      <c r="A27" s="23" t="s">
        <v>18</v>
      </c>
      <c r="B27" s="3">
        <f>B28+B29+B30</f>
        <v>19241679.2</v>
      </c>
      <c r="C27" s="3">
        <f>C28+C29+C30</f>
        <v>10042695.5</v>
      </c>
      <c r="D27" s="3">
        <f>C27-B27</f>
        <v>-9198983.7</v>
      </c>
      <c r="E27" s="3">
        <f>C27/B27*100</f>
        <v>52.19240688723259</v>
      </c>
    </row>
    <row r="28" spans="1:5" s="8" customFormat="1" ht="18.75">
      <c r="A28" s="24" t="s">
        <v>16</v>
      </c>
      <c r="B28" s="21">
        <f>17797839.5+383490.3+12834.7</f>
        <v>18194164.5</v>
      </c>
      <c r="C28" s="21">
        <f>9108053.8+383490.3+12834.7</f>
        <v>9504378.8</v>
      </c>
      <c r="D28" s="3">
        <f aca="true" t="shared" si="2" ref="D28:D37">C28-B28</f>
        <v>-8689785.7</v>
      </c>
      <c r="E28" s="21">
        <f t="shared" si="1"/>
        <v>52.23861090186362</v>
      </c>
    </row>
    <row r="29" spans="1:5" s="8" customFormat="1" ht="54.75" customHeight="1">
      <c r="A29" s="25" t="s">
        <v>13</v>
      </c>
      <c r="B29" s="21">
        <v>878435.2</v>
      </c>
      <c r="C29" s="21">
        <v>439224.1</v>
      </c>
      <c r="D29" s="3">
        <f t="shared" si="2"/>
        <v>-439211.1</v>
      </c>
      <c r="E29" s="21">
        <f t="shared" si="1"/>
        <v>50.00073995213307</v>
      </c>
    </row>
    <row r="30" spans="1:5" s="8" customFormat="1" ht="18.75">
      <c r="A30" s="25" t="s">
        <v>14</v>
      </c>
      <c r="B30" s="21">
        <v>169079.5</v>
      </c>
      <c r="C30" s="21">
        <v>99092.6</v>
      </c>
      <c r="D30" s="3">
        <f t="shared" si="2"/>
        <v>-69986.9</v>
      </c>
      <c r="E30" s="21">
        <f t="shared" si="1"/>
        <v>58.60710494175817</v>
      </c>
    </row>
    <row r="31" spans="1:5" s="32" customFormat="1" ht="47.25" customHeight="1">
      <c r="A31" s="38" t="s">
        <v>20</v>
      </c>
      <c r="B31" s="22">
        <v>235052.6</v>
      </c>
      <c r="C31" s="3">
        <v>173310.7</v>
      </c>
      <c r="D31" s="3">
        <f t="shared" si="2"/>
        <v>-61741.899999999994</v>
      </c>
      <c r="E31" s="3">
        <f t="shared" si="1"/>
        <v>73.73273046118189</v>
      </c>
    </row>
    <row r="32" spans="1:5" s="32" customFormat="1" ht="150">
      <c r="A32" s="23" t="s">
        <v>43</v>
      </c>
      <c r="B32" s="22" t="s">
        <v>1</v>
      </c>
      <c r="C32" s="6">
        <v>534926.3</v>
      </c>
      <c r="D32" s="3"/>
      <c r="E32" s="3" t="s">
        <v>1</v>
      </c>
    </row>
    <row r="33" spans="1:5" s="32" customFormat="1" ht="150">
      <c r="A33" s="23" t="s">
        <v>37</v>
      </c>
      <c r="B33" s="6">
        <v>56273.9</v>
      </c>
      <c r="C33" s="6">
        <v>56273.9</v>
      </c>
      <c r="D33" s="3"/>
      <c r="E33" s="3">
        <f t="shared" si="1"/>
        <v>100</v>
      </c>
    </row>
    <row r="34" spans="1:5" s="32" customFormat="1" ht="18.75">
      <c r="A34" s="37" t="s">
        <v>19</v>
      </c>
      <c r="B34" s="22">
        <v>111813</v>
      </c>
      <c r="C34" s="3">
        <v>46226.6</v>
      </c>
      <c r="D34" s="3">
        <f>C34-B34</f>
        <v>-65586.4</v>
      </c>
      <c r="E34" s="3">
        <f>C34/B34*100</f>
        <v>41.3427776734369</v>
      </c>
    </row>
    <row r="35" spans="1:5" s="32" customFormat="1" ht="94.5" customHeight="1">
      <c r="A35" s="39" t="s">
        <v>31</v>
      </c>
      <c r="B35" s="22">
        <v>81985.2</v>
      </c>
      <c r="C35" s="3">
        <v>9165.7</v>
      </c>
      <c r="D35" s="3">
        <f t="shared" si="2"/>
        <v>-72819.5</v>
      </c>
      <c r="E35" s="3">
        <f t="shared" si="1"/>
        <v>11.179700726472584</v>
      </c>
    </row>
    <row r="36" spans="1:6" ht="55.5" customHeight="1">
      <c r="A36" s="5" t="s">
        <v>29</v>
      </c>
      <c r="B36" s="6">
        <v>419847.9</v>
      </c>
      <c r="C36" s="6">
        <v>3325.4</v>
      </c>
      <c r="D36" s="3">
        <f t="shared" si="2"/>
        <v>-416522.5</v>
      </c>
      <c r="E36" s="3">
        <f t="shared" si="1"/>
        <v>0.7920487395554436</v>
      </c>
      <c r="F36" s="2"/>
    </row>
    <row r="37" spans="1:6" ht="94.5" customHeight="1">
      <c r="A37" s="5" t="s">
        <v>30</v>
      </c>
      <c r="B37" s="6">
        <v>291.4</v>
      </c>
      <c r="C37" s="6">
        <v>0</v>
      </c>
      <c r="D37" s="3">
        <f t="shared" si="2"/>
        <v>-291.4</v>
      </c>
      <c r="E37" s="3" t="s">
        <v>1</v>
      </c>
      <c r="F37" s="2"/>
    </row>
    <row r="38" spans="1:6" s="13" customFormat="1" ht="18.75">
      <c r="A38" s="11" t="s">
        <v>6</v>
      </c>
      <c r="B38" s="7">
        <f>B26+B35+B36+B37</f>
        <v>20146943.199999996</v>
      </c>
      <c r="C38" s="7">
        <f>C26+C35+C36+C37</f>
        <v>10865924.1</v>
      </c>
      <c r="D38" s="7" t="e">
        <f>D26+#REF!+D35</f>
        <v>#REF!</v>
      </c>
      <c r="E38" s="7">
        <f t="shared" si="1"/>
        <v>53.93336344939912</v>
      </c>
      <c r="F38" s="12"/>
    </row>
    <row r="39" spans="1:5" ht="18.75">
      <c r="A39" s="14" t="s">
        <v>39</v>
      </c>
      <c r="B39" s="15">
        <f>B22+B4-B38</f>
        <v>0</v>
      </c>
      <c r="C39" s="15">
        <f>C22+C4-C38</f>
        <v>1567818.3000000045</v>
      </c>
      <c r="D39" s="6" t="s">
        <v>1</v>
      </c>
      <c r="E39" s="41" t="s">
        <v>1</v>
      </c>
    </row>
    <row r="40" spans="1:5" s="17" customFormat="1" ht="12" customHeight="1">
      <c r="A40" s="48" t="s">
        <v>22</v>
      </c>
      <c r="B40" s="48"/>
      <c r="C40" s="16"/>
      <c r="D40" s="16"/>
      <c r="E40" s="16"/>
    </row>
    <row r="41" spans="1:6" ht="34.5" customHeight="1">
      <c r="A41" s="49" t="s">
        <v>44</v>
      </c>
      <c r="B41" s="49"/>
      <c r="C41" s="49"/>
      <c r="D41" s="49"/>
      <c r="E41" s="49"/>
      <c r="F41" s="27"/>
    </row>
    <row r="42" spans="1:5" ht="36" customHeight="1">
      <c r="A42" s="50" t="s">
        <v>45</v>
      </c>
      <c r="B42" s="50"/>
      <c r="C42" s="50"/>
      <c r="D42" s="50"/>
      <c r="E42" s="50"/>
    </row>
    <row r="43" spans="1:5" ht="39" customHeight="1">
      <c r="A43" s="42" t="s">
        <v>47</v>
      </c>
      <c r="B43" s="42"/>
      <c r="C43" s="42"/>
      <c r="D43" s="42"/>
      <c r="E43" s="42"/>
    </row>
    <row r="44" spans="1:5" ht="91.5" customHeight="1">
      <c r="A44" s="43" t="s">
        <v>40</v>
      </c>
      <c r="B44" s="43"/>
      <c r="C44" s="43"/>
      <c r="D44" s="43"/>
      <c r="E44" s="43"/>
    </row>
    <row r="45" spans="1:5" ht="35.25" customHeight="1">
      <c r="A45" s="42" t="s">
        <v>46</v>
      </c>
      <c r="B45" s="42"/>
      <c r="C45" s="42"/>
      <c r="D45" s="42"/>
      <c r="E45" s="42"/>
    </row>
    <row r="46" ht="18.75">
      <c r="A46" s="1" t="s">
        <v>22</v>
      </c>
    </row>
  </sheetData>
  <sheetProtection/>
  <mergeCells count="9">
    <mergeCell ref="A43:E43"/>
    <mergeCell ref="A44:E44"/>
    <mergeCell ref="A45:E45"/>
    <mergeCell ref="A1:E1"/>
    <mergeCell ref="A5:E5"/>
    <mergeCell ref="A25:E25"/>
    <mergeCell ref="A40:B40"/>
    <mergeCell ref="A41:E41"/>
    <mergeCell ref="A42:E42"/>
  </mergeCells>
  <printOptions/>
  <pageMargins left="2.125984251968504" right="0.5511811023622047" top="0.4724409448818898" bottom="0.2755905511811024" header="0.5118110236220472" footer="0.2362204724409449"/>
  <pageSetup fitToHeight="1" fitToWidth="1"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ТФОМС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pln_06</cp:lastModifiedBy>
  <cp:lastPrinted>2022-07-25T11:37:31Z</cp:lastPrinted>
  <dcterms:created xsi:type="dcterms:W3CDTF">2012-01-31T09:21:17Z</dcterms:created>
  <dcterms:modified xsi:type="dcterms:W3CDTF">2022-08-03T06:33:51Z</dcterms:modified>
  <cp:category/>
  <cp:version/>
  <cp:contentType/>
  <cp:contentStatus/>
</cp:coreProperties>
</file>