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9320" windowHeight="11640" firstSheet="1" activeTab="1"/>
  </bookViews>
  <sheets>
    <sheet name="краткий (2)" sheetId="1" state="hidden" r:id="rId1"/>
    <sheet name="краткий (3)" sheetId="2" r:id="rId2"/>
  </sheets>
  <definedNames>
    <definedName name="_xlnm.Print_Area" localSheetId="0">'краткий (2)'!$A$1:$E$42</definedName>
    <definedName name="_xlnm.Print_Area" localSheetId="1">'краткий (3)'!$A$1:$E$43</definedName>
  </definedNames>
  <calcPr fullCalcOnLoad="1"/>
</workbook>
</file>

<file path=xl/sharedStrings.xml><?xml version="1.0" encoding="utf-8"?>
<sst xmlns="http://schemas.openxmlformats.org/spreadsheetml/2006/main" count="112" uniqueCount="68">
  <si>
    <t>Наименование</t>
  </si>
  <si>
    <t>-</t>
  </si>
  <si>
    <t>% исполнения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</si>
  <si>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</si>
  <si>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Единовременные компенсационные выплаты медицинским работникам</t>
  </si>
  <si>
    <t>Доходная часть</t>
  </si>
  <si>
    <t>Итого доходы:</t>
  </si>
  <si>
    <t>Расходная часть</t>
  </si>
  <si>
    <t>Итого расходы:</t>
  </si>
  <si>
    <t>Отклонение, тыс. руб.</t>
  </si>
  <si>
    <t>Субвенции из бюджета Федерального фонда ОМС, в том числе: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</si>
  <si>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</si>
  <si>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</si>
  <si>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t>Прочие доходы от компенсации затрат бюджетов территориальных фондов ОМС</t>
  </si>
  <si>
    <t>Страховые взносы на ОМС неработающего населения</t>
  </si>
  <si>
    <t>Межбюджетные трансферты, получаемые из областного бюджета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</si>
  <si>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Прочие межбюджетные трансферты, передаваемые бюджетам территориальных фондов обязательного медицинского страхования</t>
  </si>
  <si>
    <t>- оплата медицинской помощи гражданам Вологодской области, оказанной за пределами страхования</t>
  </si>
  <si>
    <t>- расходы на ведение дела СМО</t>
  </si>
  <si>
    <t>Страховые взносы на ОМС работающего населения</t>
  </si>
  <si>
    <t>- оплата медицинских услуг МО</t>
  </si>
  <si>
    <t>Средства нормированного страхового запаса ФОМС на дополнительное финансовое обеспечение оказания спецализированной медицинской помощи федеральными государственными учреждениями</t>
  </si>
  <si>
    <t>Финансовое обеспечение организации обязательного медицинского страхования на территории Вологодской области, в том числе:</t>
  </si>
  <si>
    <t>Финансовое обеспечение мероприятий по организации дополнительного профессинального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</si>
  <si>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Финансирование территориальной программы ОМС:</t>
  </si>
  <si>
    <t>Средства на содержание фонда</t>
  </si>
  <si>
    <t>Оплата медицинской помощи гражданам, застрахованным вне территории Вологодской области</t>
  </si>
  <si>
    <t>Оплата специализированной, в том числе высокотехнологичной, медицинской помощи гражданам Вологодской области, оказанной за пределами территории страхования федеральными государственными учреждениями</t>
  </si>
  <si>
    <t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обязательного медицинского страхования</t>
  </si>
  <si>
    <t>Прочие поступления, в том числе:</t>
  </si>
  <si>
    <t>Штрафы, санкции,возмещение ущерба, из них:</t>
  </si>
  <si>
    <t>Средства от применения к медицинским организациям санкций, направляемые на 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</si>
  <si>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 xml:space="preserve"> </t>
  </si>
  <si>
    <t>Межбюджетные трансферты из бюджетов субъектов Российской Федерации, передаваемые на дополнительное финансовое обеспечение реализации ТП ОМС в части базовой программы обязательного медицинского страхования</t>
  </si>
  <si>
    <t xml:space="preserve">План на 2019 год (тыс. руб.)         </t>
  </si>
  <si>
    <t>Остаток на 01.01.2019 г.</t>
  </si>
  <si>
    <t>Исполнено за 1 квартал 2019 года              (тыс. руб.)</t>
  </si>
  <si>
    <t>Отчет об исполнении бюджета ТФОМС Вологодской области за 1 квартал 2019 года</t>
  </si>
  <si>
    <t>Итого с учетом остатка на 01.01.2019г.:</t>
  </si>
  <si>
    <t>Остаток на 01.04.2019г.</t>
  </si>
  <si>
    <t xml:space="preserve">За 1 квартал 2019 года бюджет фонда ОМС в части доходов исполнен в сумме 4 081,3 млн. руб. или 25,0 % от годовых плановых показателей. </t>
  </si>
  <si>
    <t>В структуре доходов наибольший удельный вес, 98,7% от общего объема средств, поступивших в бюджет ТФОМС, составляют  средства из бюджета Федерального фонда ОМС.</t>
  </si>
  <si>
    <t>Расходы на финансовое обеспечение организации обязательного медицинского страхования на территории Вологодской области составили 3 445,0 млн. руб. или  21,1 % от плана на год.</t>
  </si>
  <si>
    <t>Расходы на ведение дела страховых медицинских организаций за 1 квартал 2019 года составили 1,0 % от общего объема средств, направленных в страховые медицинские организации по дифференцированным подушевым нормативам, что соответствует норме, установленной Федеральным законом РФ от 29.11.2010 г. № 326-ФЗ «Об обязательном медицинском страховании в Российской Федерации» (не менее 1 % и не более 2 %).</t>
  </si>
  <si>
    <t>Затраты на выполнение управленческих функций фонда за 1 квартал 2019 года составили 0,4% от общей суммы расходов бюджета фонда.</t>
  </si>
  <si>
    <t xml:space="preserve">План на 2020 год (тыс. руб.)         </t>
  </si>
  <si>
    <t>Остаток на 01.01.2020 г.</t>
  </si>
  <si>
    <t>Межбюджетные трансферты, передаваемые бюджетам ТФОМС на финансовое обеспечение формирования НСЗ ТФОМС</t>
  </si>
  <si>
    <t>Прочие неналоговые доходы</t>
  </si>
  <si>
    <t>Штрафы, санкции,возмещение ущерба</t>
  </si>
  <si>
    <t>Итого с учетом остатка на 01.01.2020г.:</t>
  </si>
  <si>
    <t>Доходы от размещения временно свободных средств территориальных фондов обязательного медицинского страхования</t>
  </si>
  <si>
    <t>Межбюджетные трансферты из бюджетов субъектов РФ, передаваемые ТФОМС на дополнительное финансовое обеспечение реализации ТП ОМС в части базовой программы ОМС</t>
  </si>
  <si>
    <t>Доходы бюджетов ТФОМС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</si>
  <si>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формирования НСЗ ТФОМС  в целях софинансирования расходов МО на оплату труда врачей и среднего медицинского персонала</t>
  </si>
  <si>
    <t>Финансовое обеспечние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</si>
  <si>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</si>
  <si>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Отчет об исполнении бюджета ТФОМС Вологодской области за 2020 год</t>
  </si>
  <si>
    <t>Исполнено за 2020 год              (тыс. руб.)</t>
  </si>
  <si>
    <t>Межбюджетные трансферты бюджетам территориальных фондов обязательного медицинского страхования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</t>
  </si>
  <si>
    <t>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ОМС за счет средств резервного фонда Правительства РФ</t>
  </si>
  <si>
    <t>Остаток на 01.01.2021г.</t>
  </si>
  <si>
    <t>Расходы на финансовое обеспечение организации обязательного медицинского страхования на территории Вологодской области составили 18 287,0 млн. руб. или  97,6 % от плана на год.</t>
  </si>
  <si>
    <t>Расходы на ведение дела страховых медицинских организаций за 2020 год составили 1,0 % от общего объема средств, направленных в страховые медицинские организации по дифференцированным подушевым нормативам, что соответствует норме, установленной Федеральным законом РФ от 29.11.2010 г. № 326-ФЗ «Об обязательном медицинском страховании в Российской Федерации» (не менее 1 % и не более 2 %).</t>
  </si>
  <si>
    <t>Затраты на выполнение управленческих функций фонда за 2020 год составили 0,5% от общей суммы расходов бюджета фонда.</t>
  </si>
  <si>
    <t>Межбюджетные трансферты, передаваемые бюджетам ТФОМС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</si>
  <si>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 xml:space="preserve">За 2020 год бюджет фонда ОМС в части доходов исполнен в сумме 18 069,5 млн. руб. или 99,3 % от годовых плановых показателей. </t>
  </si>
  <si>
    <t>В структуре доходов наибольший удельный вес, 96,3% от общего объема средств, поступивших в бюджет ТФОМС, составляют  средства из бюджета Федерального фонда ОМС.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</si>
</sst>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(* #,##0.000_);_(* \(#,##0.000\);_(* &quot;-&quot;??_);_(@_)"/>
  </numFmts>
  <fonts count="4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80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80" fontId="2" fillId="34" borderId="10" xfId="0" applyNumberFormat="1" applyFont="1" applyFill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2"/>
    </xf>
    <xf numFmtId="49" fontId="5" fillId="0" borderId="10" xfId="0" applyNumberFormat="1" applyFont="1" applyFill="1" applyBorder="1" applyAlignment="1">
      <alignment horizontal="left" indent="4"/>
    </xf>
    <xf numFmtId="49" fontId="5" fillId="0" borderId="10" xfId="0" applyNumberFormat="1" applyFont="1" applyFill="1" applyBorder="1" applyAlignment="1">
      <alignment horizontal="left" wrapText="1" indent="4"/>
    </xf>
    <xf numFmtId="180" fontId="5" fillId="34" borderId="10" xfId="0" applyNumberFormat="1" applyFont="1" applyFill="1" applyBorder="1" applyAlignment="1">
      <alignment horizontal="center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 indent="2"/>
    </xf>
    <xf numFmtId="180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 indent="1"/>
    </xf>
    <xf numFmtId="180" fontId="2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left" vertical="center" wrapText="1" indent="3"/>
    </xf>
    <xf numFmtId="49" fontId="2" fillId="34" borderId="10" xfId="0" applyNumberFormat="1" applyFont="1" applyFill="1" applyBorder="1" applyAlignment="1">
      <alignment horizontal="left" wrapText="1" indent="2"/>
    </xf>
    <xf numFmtId="49" fontId="2" fillId="34" borderId="10" xfId="0" applyNumberFormat="1" applyFont="1" applyFill="1" applyBorder="1" applyAlignment="1">
      <alignment horizontal="left" indent="2"/>
    </xf>
    <xf numFmtId="49" fontId="2" fillId="34" borderId="10" xfId="0" applyNumberFormat="1" applyFont="1" applyFill="1" applyBorder="1" applyAlignment="1">
      <alignment horizontal="left" vertical="center" wrapText="1" indent="2"/>
    </xf>
    <xf numFmtId="49" fontId="2" fillId="34" borderId="10" xfId="0" applyNumberFormat="1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67.28125" style="1" customWidth="1"/>
    <col min="2" max="2" width="18.00390625" style="1" customWidth="1"/>
    <col min="3" max="3" width="17.7109375" style="1" customWidth="1"/>
    <col min="4" max="4" width="15.8515625" style="1" hidden="1" customWidth="1"/>
    <col min="5" max="5" width="15.421875" style="1" customWidth="1"/>
    <col min="6" max="6" width="16.7109375" style="1" customWidth="1"/>
    <col min="7" max="7" width="19.8515625" style="1" customWidth="1"/>
    <col min="8" max="16384" width="9.140625" style="1" customWidth="1"/>
  </cols>
  <sheetData>
    <row r="1" spans="1:5" ht="36.75" customHeight="1">
      <c r="A1" s="48" t="s">
        <v>37</v>
      </c>
      <c r="B1" s="48"/>
      <c r="C1" s="48"/>
      <c r="D1" s="48"/>
      <c r="E1" s="48"/>
    </row>
    <row r="2" ht="2.25" customHeight="1">
      <c r="E2" s="9"/>
    </row>
    <row r="3" spans="1:5" ht="75">
      <c r="A3" s="10" t="s">
        <v>0</v>
      </c>
      <c r="B3" s="6" t="s">
        <v>34</v>
      </c>
      <c r="C3" s="6" t="s">
        <v>36</v>
      </c>
      <c r="D3" s="6" t="s">
        <v>9</v>
      </c>
      <c r="E3" s="6" t="s">
        <v>2</v>
      </c>
    </row>
    <row r="4" spans="1:5" ht="18.75">
      <c r="A4" s="4" t="s">
        <v>35</v>
      </c>
      <c r="B4" s="21">
        <v>0</v>
      </c>
      <c r="C4" s="6">
        <v>0</v>
      </c>
      <c r="D4" s="6" t="s">
        <v>1</v>
      </c>
      <c r="E4" s="6" t="s">
        <v>1</v>
      </c>
    </row>
    <row r="5" spans="1:6" s="20" customFormat="1" ht="18.75">
      <c r="A5" s="49" t="s">
        <v>5</v>
      </c>
      <c r="B5" s="50"/>
      <c r="C5" s="50"/>
      <c r="D5" s="50"/>
      <c r="E5" s="51"/>
      <c r="F5" s="19"/>
    </row>
    <row r="6" spans="1:5" s="32" customFormat="1" ht="39" customHeight="1">
      <c r="A6" s="31" t="s">
        <v>10</v>
      </c>
      <c r="B6" s="21">
        <f>B7+B8+B9</f>
        <v>16119862.5</v>
      </c>
      <c r="C6" s="21">
        <f>C7+C8+C9</f>
        <v>4029965.7</v>
      </c>
      <c r="D6" s="21">
        <f>C6-B6</f>
        <v>-12089896.8</v>
      </c>
      <c r="E6" s="21">
        <f aca="true" t="shared" si="0" ref="E6:E15">C6/B6*100</f>
        <v>25.000000465264517</v>
      </c>
    </row>
    <row r="7" spans="1:6" s="35" customFormat="1" ht="37.5">
      <c r="A7" s="33" t="s">
        <v>14</v>
      </c>
      <c r="B7" s="28">
        <v>5482469</v>
      </c>
      <c r="C7" s="22">
        <v>1370617.2</v>
      </c>
      <c r="D7" s="28">
        <f aca="true" t="shared" si="1" ref="D7:D15">C7-B7</f>
        <v>-4111851.8</v>
      </c>
      <c r="E7" s="28">
        <f t="shared" si="0"/>
        <v>24.999999088002138</v>
      </c>
      <c r="F7" s="34"/>
    </row>
    <row r="8" spans="1:5" s="35" customFormat="1" ht="21" customHeight="1">
      <c r="A8" s="33" t="s">
        <v>19</v>
      </c>
      <c r="B8" s="28">
        <v>10637393.5</v>
      </c>
      <c r="C8" s="22">
        <v>2659348.5</v>
      </c>
      <c r="D8" s="28">
        <f t="shared" si="1"/>
        <v>-7978045</v>
      </c>
      <c r="E8" s="28">
        <f t="shared" si="0"/>
        <v>25.000001175099896</v>
      </c>
    </row>
    <row r="9" spans="1:5" s="35" customFormat="1" ht="61.5" customHeight="1" hidden="1">
      <c r="A9" s="33" t="s">
        <v>21</v>
      </c>
      <c r="B9" s="28">
        <v>0</v>
      </c>
      <c r="C9" s="22">
        <v>0</v>
      </c>
      <c r="D9" s="28">
        <f t="shared" si="1"/>
        <v>0</v>
      </c>
      <c r="E9" s="28" t="e">
        <f t="shared" si="0"/>
        <v>#DIV/0!</v>
      </c>
    </row>
    <row r="10" spans="1:5" s="35" customFormat="1" ht="61.5" customHeight="1" hidden="1">
      <c r="A10" s="36" t="s">
        <v>33</v>
      </c>
      <c r="B10" s="21">
        <v>0</v>
      </c>
      <c r="C10" s="24">
        <v>0</v>
      </c>
      <c r="D10" s="21">
        <f>C10-B10</f>
        <v>0</v>
      </c>
      <c r="E10" s="21" t="e">
        <f t="shared" si="0"/>
        <v>#DIV/0!</v>
      </c>
    </row>
    <row r="11" spans="1:5" s="35" customFormat="1" ht="56.25" customHeight="1" hidden="1">
      <c r="A11" s="36" t="s">
        <v>15</v>
      </c>
      <c r="B11" s="21">
        <v>0</v>
      </c>
      <c r="C11" s="24">
        <v>0</v>
      </c>
      <c r="D11" s="21">
        <f>C11-B11</f>
        <v>0</v>
      </c>
      <c r="E11" s="21" t="e">
        <f t="shared" si="0"/>
        <v>#DIV/0!</v>
      </c>
    </row>
    <row r="12" spans="1:7" s="32" customFormat="1" ht="54.75" customHeight="1" hidden="1">
      <c r="A12" s="36" t="s">
        <v>3</v>
      </c>
      <c r="B12" s="21">
        <v>0</v>
      </c>
      <c r="C12" s="21">
        <v>0</v>
      </c>
      <c r="D12" s="21">
        <f t="shared" si="1"/>
        <v>0</v>
      </c>
      <c r="E12" s="21" t="e">
        <f t="shared" si="0"/>
        <v>#DIV/0!</v>
      </c>
      <c r="F12" s="37"/>
      <c r="G12" s="37"/>
    </row>
    <row r="13" spans="1:7" s="32" customFormat="1" ht="87" customHeight="1" hidden="1">
      <c r="A13" s="31" t="s">
        <v>28</v>
      </c>
      <c r="B13" s="21">
        <v>0</v>
      </c>
      <c r="C13" s="21">
        <v>0</v>
      </c>
      <c r="D13" s="21">
        <f>C13-B13</f>
        <v>0</v>
      </c>
      <c r="E13" s="21" t="e">
        <f t="shared" si="0"/>
        <v>#DIV/0!</v>
      </c>
      <c r="F13" s="37"/>
      <c r="G13" s="37"/>
    </row>
    <row r="14" spans="1:7" s="32" customFormat="1" ht="56.25" customHeight="1">
      <c r="A14" s="36" t="s">
        <v>16</v>
      </c>
      <c r="B14" s="21">
        <v>194692.7</v>
      </c>
      <c r="C14" s="21">
        <v>41605.6</v>
      </c>
      <c r="D14" s="21">
        <f t="shared" si="1"/>
        <v>-153087.1</v>
      </c>
      <c r="E14" s="21">
        <f t="shared" si="0"/>
        <v>21.369881870249884</v>
      </c>
      <c r="F14" s="37"/>
      <c r="G14" s="37"/>
    </row>
    <row r="15" spans="1:5" s="32" customFormat="1" ht="18.75">
      <c r="A15" s="31" t="s">
        <v>29</v>
      </c>
      <c r="B15" s="21">
        <f>B16+B17</f>
        <v>21461</v>
      </c>
      <c r="C15" s="21">
        <f>C16+C17</f>
        <v>9824.3</v>
      </c>
      <c r="D15" s="21">
        <f t="shared" si="1"/>
        <v>-11636.7</v>
      </c>
      <c r="E15" s="21">
        <f t="shared" si="0"/>
        <v>45.7774567820698</v>
      </c>
    </row>
    <row r="16" spans="1:6" s="32" customFormat="1" ht="37.5">
      <c r="A16" s="38" t="s">
        <v>13</v>
      </c>
      <c r="B16" s="28">
        <v>0</v>
      </c>
      <c r="C16" s="28">
        <v>24.3</v>
      </c>
      <c r="D16" s="28">
        <f>C16-B16</f>
        <v>24.3</v>
      </c>
      <c r="E16" s="21" t="s">
        <v>1</v>
      </c>
      <c r="F16" s="39"/>
    </row>
    <row r="17" spans="1:5" s="32" customFormat="1" ht="18.75">
      <c r="A17" s="38" t="s">
        <v>30</v>
      </c>
      <c r="B17" s="28">
        <v>21461</v>
      </c>
      <c r="C17" s="28">
        <v>9800</v>
      </c>
      <c r="D17" s="28">
        <f>C17-B17</f>
        <v>-11661</v>
      </c>
      <c r="E17" s="21">
        <f>C17/B17*100</f>
        <v>45.664228134756065</v>
      </c>
    </row>
    <row r="18" spans="1:5" s="32" customFormat="1" ht="115.5" customHeight="1">
      <c r="A18" s="40" t="s">
        <v>31</v>
      </c>
      <c r="B18" s="29">
        <v>0</v>
      </c>
      <c r="C18" s="29">
        <v>5117.8</v>
      </c>
      <c r="D18" s="29">
        <f>C18-B18</f>
        <v>5117.8</v>
      </c>
      <c r="E18" s="21" t="s">
        <v>1</v>
      </c>
    </row>
    <row r="19" spans="1:5" s="32" customFormat="1" ht="78.75" customHeight="1">
      <c r="A19" s="31" t="s">
        <v>12</v>
      </c>
      <c r="B19" s="21">
        <v>0</v>
      </c>
      <c r="C19" s="21">
        <v>4.9</v>
      </c>
      <c r="D19" s="28">
        <f>C19-B19</f>
        <v>4.9</v>
      </c>
      <c r="E19" s="21" t="s">
        <v>1</v>
      </c>
    </row>
    <row r="20" spans="1:5" s="32" customFormat="1" ht="60" customHeight="1">
      <c r="A20" s="36" t="s">
        <v>11</v>
      </c>
      <c r="B20" s="21">
        <v>0</v>
      </c>
      <c r="C20" s="21">
        <v>-42.1</v>
      </c>
      <c r="D20" s="21">
        <f>C20-B20</f>
        <v>-42.1</v>
      </c>
      <c r="E20" s="21" t="s">
        <v>1</v>
      </c>
    </row>
    <row r="21" spans="1:6" ht="18.75">
      <c r="A21" s="11" t="s">
        <v>6</v>
      </c>
      <c r="B21" s="7">
        <f>B6+B14+B15+B19</f>
        <v>16336016.2</v>
      </c>
      <c r="C21" s="7">
        <f>C6+C15+C12+C14+C11+C20+C10+C13+C19</f>
        <v>4081358.4</v>
      </c>
      <c r="D21" s="7">
        <f>D6+D15+D12+D14+D11+D20+D10+D13</f>
        <v>-12254662.7</v>
      </c>
      <c r="E21" s="7">
        <f>C21/B21*100</f>
        <v>24.983804803033923</v>
      </c>
      <c r="F21" s="2"/>
    </row>
    <row r="22" spans="1:6" ht="18.75">
      <c r="A22" s="11" t="s">
        <v>38</v>
      </c>
      <c r="B22" s="7">
        <f>B4+B21</f>
        <v>16336016.2</v>
      </c>
      <c r="C22" s="7">
        <f>C4+C21</f>
        <v>4081358.4</v>
      </c>
      <c r="D22" s="7"/>
      <c r="E22" s="7">
        <f>C22/B22*100</f>
        <v>24.983804803033923</v>
      </c>
      <c r="F22" s="2"/>
    </row>
    <row r="23" spans="1:5" ht="78" customHeight="1" hidden="1">
      <c r="A23" s="10" t="s">
        <v>0</v>
      </c>
      <c r="B23" s="6" t="str">
        <f>B3</f>
        <v>План на 2019 год (тыс. руб.)         </v>
      </c>
      <c r="C23" s="6" t="str">
        <f>C3</f>
        <v>Исполнено за 1 квартал 2019 года              (тыс. руб.)</v>
      </c>
      <c r="D23" s="6" t="s">
        <v>9</v>
      </c>
      <c r="E23" s="6" t="s">
        <v>2</v>
      </c>
    </row>
    <row r="24" spans="1:6" s="20" customFormat="1" ht="18.75">
      <c r="A24" s="49" t="s">
        <v>7</v>
      </c>
      <c r="B24" s="50"/>
      <c r="C24" s="50"/>
      <c r="D24" s="50"/>
      <c r="E24" s="51"/>
      <c r="F24" s="19"/>
    </row>
    <row r="25" spans="1:5" ht="64.5" customHeight="1">
      <c r="A25" s="5" t="s">
        <v>22</v>
      </c>
      <c r="B25" s="3">
        <f>B26+B30+B31+B32</f>
        <v>16314555.2</v>
      </c>
      <c r="C25" s="3">
        <f>C26+C30+C31+C32</f>
        <v>3445044.2999999993</v>
      </c>
      <c r="D25" s="3">
        <f>C25-B25</f>
        <v>-12869510.9</v>
      </c>
      <c r="E25" s="3">
        <f aca="true" t="shared" si="2" ref="E25:E35">C25/B25*100</f>
        <v>21.11638507925732</v>
      </c>
    </row>
    <row r="26" spans="1:5" ht="26.25" customHeight="1">
      <c r="A26" s="25" t="s">
        <v>24</v>
      </c>
      <c r="B26" s="3">
        <f>B27+B28+B29</f>
        <v>16025985.3</v>
      </c>
      <c r="C26" s="3">
        <f>C27+C28+C29</f>
        <v>3389182.8999999994</v>
      </c>
      <c r="D26" s="3">
        <f>C26-B26</f>
        <v>-12636802.400000002</v>
      </c>
      <c r="E26" s="3">
        <f>C26/B26*100</f>
        <v>21.148046978428212</v>
      </c>
    </row>
    <row r="27" spans="1:5" s="8" customFormat="1" ht="18.75">
      <c r="A27" s="26" t="s">
        <v>20</v>
      </c>
      <c r="B27" s="23">
        <v>15089200.3</v>
      </c>
      <c r="C27" s="23">
        <v>3235017.8</v>
      </c>
      <c r="D27" s="3">
        <f aca="true" t="shared" si="3" ref="D27:D34">C27-B27</f>
        <v>-11854182.5</v>
      </c>
      <c r="E27" s="23">
        <f t="shared" si="2"/>
        <v>21.43929257801687</v>
      </c>
    </row>
    <row r="28" spans="1:5" s="8" customFormat="1" ht="54.75" customHeight="1">
      <c r="A28" s="27" t="s">
        <v>17</v>
      </c>
      <c r="B28" s="23">
        <v>785893</v>
      </c>
      <c r="C28" s="23">
        <v>120359.8</v>
      </c>
      <c r="D28" s="3">
        <f t="shared" si="3"/>
        <v>-665533.2</v>
      </c>
      <c r="E28" s="23">
        <f t="shared" si="2"/>
        <v>15.315036525328512</v>
      </c>
    </row>
    <row r="29" spans="1:5" s="8" customFormat="1" ht="18.75">
      <c r="A29" s="27" t="s">
        <v>18</v>
      </c>
      <c r="B29" s="23">
        <v>150892</v>
      </c>
      <c r="C29" s="23">
        <v>33805.3</v>
      </c>
      <c r="D29" s="3">
        <f t="shared" si="3"/>
        <v>-117086.7</v>
      </c>
      <c r="E29" s="23">
        <f t="shared" si="2"/>
        <v>22.403639689314215</v>
      </c>
    </row>
    <row r="30" spans="1:5" s="35" customFormat="1" ht="56.25" customHeight="1">
      <c r="A30" s="41" t="s">
        <v>26</v>
      </c>
      <c r="B30" s="24">
        <v>194692.7</v>
      </c>
      <c r="C30" s="24">
        <v>41600.3</v>
      </c>
      <c r="D30" s="24">
        <f t="shared" si="3"/>
        <v>-153092.40000000002</v>
      </c>
      <c r="E30" s="24">
        <f t="shared" si="2"/>
        <v>21.36715963156297</v>
      </c>
    </row>
    <row r="31" spans="1:5" s="35" customFormat="1" ht="18.75">
      <c r="A31" s="42" t="s">
        <v>25</v>
      </c>
      <c r="B31" s="24">
        <v>93877.2</v>
      </c>
      <c r="C31" s="24">
        <v>14261.1</v>
      </c>
      <c r="D31" s="24">
        <f t="shared" si="3"/>
        <v>-79616.09999999999</v>
      </c>
      <c r="E31" s="24">
        <f t="shared" si="2"/>
        <v>15.191228541115414</v>
      </c>
    </row>
    <row r="32" spans="1:5" s="35" customFormat="1" ht="93.75" hidden="1">
      <c r="A32" s="43" t="s">
        <v>27</v>
      </c>
      <c r="B32" s="24">
        <v>0</v>
      </c>
      <c r="C32" s="24">
        <v>0</v>
      </c>
      <c r="D32" s="24">
        <f t="shared" si="3"/>
        <v>0</v>
      </c>
      <c r="E32" s="24" t="e">
        <f t="shared" si="2"/>
        <v>#DIV/0!</v>
      </c>
    </row>
    <row r="33" spans="1:5" s="35" customFormat="1" ht="94.5" customHeight="1">
      <c r="A33" s="44" t="s">
        <v>23</v>
      </c>
      <c r="B33" s="24">
        <v>21461</v>
      </c>
      <c r="C33" s="24">
        <v>3452.3</v>
      </c>
      <c r="D33" s="24">
        <f t="shared" si="3"/>
        <v>-18008.7</v>
      </c>
      <c r="E33" s="24">
        <f t="shared" si="2"/>
        <v>16.086389264246776</v>
      </c>
    </row>
    <row r="34" spans="1:6" ht="22.5" customHeight="1" hidden="1">
      <c r="A34" s="5" t="s">
        <v>4</v>
      </c>
      <c r="B34" s="6">
        <v>0</v>
      </c>
      <c r="C34" s="6">
        <v>0</v>
      </c>
      <c r="D34" s="3">
        <f t="shared" si="3"/>
        <v>0</v>
      </c>
      <c r="E34" s="3" t="e">
        <f t="shared" si="2"/>
        <v>#DIV/0!</v>
      </c>
      <c r="F34" s="2"/>
    </row>
    <row r="35" spans="1:6" s="13" customFormat="1" ht="18.75">
      <c r="A35" s="11" t="s">
        <v>8</v>
      </c>
      <c r="B35" s="7">
        <f>B25+B34+B33</f>
        <v>16336016.2</v>
      </c>
      <c r="C35" s="7">
        <f>C25+C34+C33</f>
        <v>3448496.599999999</v>
      </c>
      <c r="D35" s="7">
        <f>D25+D34+D33</f>
        <v>-12887519.6</v>
      </c>
      <c r="E35" s="7">
        <f t="shared" si="2"/>
        <v>21.109777058129993</v>
      </c>
      <c r="F35" s="12"/>
    </row>
    <row r="36" spans="1:5" ht="18.75">
      <c r="A36" s="14" t="s">
        <v>39</v>
      </c>
      <c r="B36" s="15">
        <f>B21+B4-B35</f>
        <v>0</v>
      </c>
      <c r="C36" s="15">
        <f>C21+C4-C35</f>
        <v>632861.8000000007</v>
      </c>
      <c r="D36" s="6" t="s">
        <v>1</v>
      </c>
      <c r="E36" s="16" t="s">
        <v>1</v>
      </c>
    </row>
    <row r="37" spans="1:5" s="18" customFormat="1" ht="12" customHeight="1">
      <c r="A37" s="52" t="s">
        <v>32</v>
      </c>
      <c r="B37" s="52"/>
      <c r="C37" s="17"/>
      <c r="D37" s="17"/>
      <c r="E37" s="17"/>
    </row>
    <row r="38" spans="1:6" ht="34.5" customHeight="1">
      <c r="A38" s="53" t="s">
        <v>40</v>
      </c>
      <c r="B38" s="53"/>
      <c r="C38" s="53"/>
      <c r="D38" s="53"/>
      <c r="E38" s="53"/>
      <c r="F38" s="30"/>
    </row>
    <row r="39" spans="1:5" ht="36" customHeight="1">
      <c r="A39" s="54" t="s">
        <v>41</v>
      </c>
      <c r="B39" s="54"/>
      <c r="C39" s="54"/>
      <c r="D39" s="54"/>
      <c r="E39" s="54"/>
    </row>
    <row r="40" spans="1:5" ht="39" customHeight="1">
      <c r="A40" s="46" t="s">
        <v>42</v>
      </c>
      <c r="B40" s="46"/>
      <c r="C40" s="46"/>
      <c r="D40" s="46"/>
      <c r="E40" s="46"/>
    </row>
    <row r="41" spans="1:5" ht="75" customHeight="1">
      <c r="A41" s="47" t="s">
        <v>43</v>
      </c>
      <c r="B41" s="47"/>
      <c r="C41" s="47"/>
      <c r="D41" s="47"/>
      <c r="E41" s="47"/>
    </row>
    <row r="42" spans="1:5" ht="35.25" customHeight="1">
      <c r="A42" s="46" t="s">
        <v>44</v>
      </c>
      <c r="B42" s="46"/>
      <c r="C42" s="46"/>
      <c r="D42" s="46"/>
      <c r="E42" s="46"/>
    </row>
  </sheetData>
  <sheetProtection/>
  <mergeCells count="9">
    <mergeCell ref="A40:E40"/>
    <mergeCell ref="A41:E41"/>
    <mergeCell ref="A42:E42"/>
    <mergeCell ref="A1:E1"/>
    <mergeCell ref="A5:E5"/>
    <mergeCell ref="A24:E24"/>
    <mergeCell ref="A37:B37"/>
    <mergeCell ref="A38:E38"/>
    <mergeCell ref="A39:E39"/>
  </mergeCells>
  <printOptions/>
  <pageMargins left="0.7480314960629921" right="0.5511811023622047" top="0.4724409448818898" bottom="0.2755905511811024" header="0.5118110236220472" footer="0.2362204724409449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SheetLayoutView="100" zoomScalePageLayoutView="0" workbookViewId="0" topLeftCell="A34">
      <selection activeCell="A40" sqref="A40:E40"/>
    </sheetView>
  </sheetViews>
  <sheetFormatPr defaultColWidth="9.140625" defaultRowHeight="12.75"/>
  <cols>
    <col min="1" max="1" width="69.8515625" style="1" customWidth="1"/>
    <col min="2" max="2" width="19.8515625" style="1" customWidth="1"/>
    <col min="3" max="3" width="20.421875" style="1" customWidth="1"/>
    <col min="4" max="4" width="15.8515625" style="1" hidden="1" customWidth="1"/>
    <col min="5" max="5" width="15.421875" style="1" customWidth="1"/>
    <col min="6" max="6" width="16.7109375" style="1" customWidth="1"/>
    <col min="7" max="7" width="19.8515625" style="1" customWidth="1"/>
    <col min="8" max="16384" width="9.140625" style="1" customWidth="1"/>
  </cols>
  <sheetData>
    <row r="1" spans="1:5" ht="36.75" customHeight="1">
      <c r="A1" s="48" t="s">
        <v>57</v>
      </c>
      <c r="B1" s="48"/>
      <c r="C1" s="48"/>
      <c r="D1" s="48"/>
      <c r="E1" s="48"/>
    </row>
    <row r="2" ht="2.25" customHeight="1">
      <c r="E2" s="9"/>
    </row>
    <row r="3" spans="1:5" ht="56.25">
      <c r="A3" s="10" t="s">
        <v>0</v>
      </c>
      <c r="B3" s="6" t="s">
        <v>45</v>
      </c>
      <c r="C3" s="6" t="s">
        <v>58</v>
      </c>
      <c r="D3" s="6" t="s">
        <v>9</v>
      </c>
      <c r="E3" s="6" t="s">
        <v>2</v>
      </c>
    </row>
    <row r="4" spans="1:5" ht="18.75">
      <c r="A4" s="4" t="s">
        <v>46</v>
      </c>
      <c r="B4" s="21">
        <v>540612</v>
      </c>
      <c r="C4" s="6">
        <v>606349.1</v>
      </c>
      <c r="D4" s="6" t="s">
        <v>1</v>
      </c>
      <c r="E4" s="6" t="s">
        <v>1</v>
      </c>
    </row>
    <row r="5" spans="1:6" s="20" customFormat="1" ht="18.75">
      <c r="A5" s="49" t="s">
        <v>5</v>
      </c>
      <c r="B5" s="50"/>
      <c r="C5" s="50"/>
      <c r="D5" s="50"/>
      <c r="E5" s="51"/>
      <c r="F5" s="19"/>
    </row>
    <row r="6" spans="1:5" s="32" customFormat="1" ht="39" customHeight="1">
      <c r="A6" s="31" t="s">
        <v>10</v>
      </c>
      <c r="B6" s="21">
        <f>B7+B8</f>
        <v>17256418.1</v>
      </c>
      <c r="C6" s="21">
        <f>C7+C8</f>
        <v>17256418.1</v>
      </c>
      <c r="D6" s="21">
        <f>C6-B6</f>
        <v>0</v>
      </c>
      <c r="E6" s="21">
        <f aca="true" t="shared" si="0" ref="E6:E14">C6/B6*100</f>
        <v>100</v>
      </c>
    </row>
    <row r="7" spans="1:6" s="35" customFormat="1" ht="37.5">
      <c r="A7" s="33" t="s">
        <v>14</v>
      </c>
      <c r="B7" s="28">
        <v>5740431.7</v>
      </c>
      <c r="C7" s="22">
        <v>5740431.7</v>
      </c>
      <c r="D7" s="28">
        <f aca="true" t="shared" si="1" ref="D7:D14">C7-B7</f>
        <v>0</v>
      </c>
      <c r="E7" s="28">
        <f t="shared" si="0"/>
        <v>100</v>
      </c>
      <c r="F7" s="34"/>
    </row>
    <row r="8" spans="1:5" s="35" customFormat="1" ht="21" customHeight="1">
      <c r="A8" s="33" t="s">
        <v>19</v>
      </c>
      <c r="B8" s="28">
        <v>11515986.4</v>
      </c>
      <c r="C8" s="22">
        <v>11515986.4</v>
      </c>
      <c r="D8" s="28">
        <f t="shared" si="1"/>
        <v>0</v>
      </c>
      <c r="E8" s="28">
        <f t="shared" si="0"/>
        <v>100</v>
      </c>
    </row>
    <row r="9" spans="1:5" s="35" customFormat="1" ht="76.5" customHeight="1">
      <c r="A9" s="36" t="s">
        <v>52</v>
      </c>
      <c r="B9" s="21">
        <v>435323.6</v>
      </c>
      <c r="C9" s="24">
        <v>435323.6</v>
      </c>
      <c r="D9" s="28"/>
      <c r="E9" s="21">
        <f t="shared" si="0"/>
        <v>100</v>
      </c>
    </row>
    <row r="10" spans="1:5" s="35" customFormat="1" ht="60.75" customHeight="1">
      <c r="A10" s="36" t="s">
        <v>47</v>
      </c>
      <c r="B10" s="21">
        <v>148517.6</v>
      </c>
      <c r="C10" s="24">
        <v>148517.6</v>
      </c>
      <c r="D10" s="28"/>
      <c r="E10" s="21">
        <f t="shared" si="0"/>
        <v>100</v>
      </c>
    </row>
    <row r="11" spans="1:5" s="35" customFormat="1" ht="110.25" customHeight="1">
      <c r="A11" s="36" t="s">
        <v>65</v>
      </c>
      <c r="B11" s="21">
        <v>7673.3</v>
      </c>
      <c r="C11" s="24">
        <v>3836.4</v>
      </c>
      <c r="D11" s="28"/>
      <c r="E11" s="21">
        <f t="shared" si="0"/>
        <v>49.99674194935686</v>
      </c>
    </row>
    <row r="12" spans="1:5" s="35" customFormat="1" ht="152.25" customHeight="1">
      <c r="A12" s="36" t="s">
        <v>59</v>
      </c>
      <c r="B12" s="21">
        <v>94493.6</v>
      </c>
      <c r="C12" s="24">
        <v>68845.6</v>
      </c>
      <c r="D12" s="28"/>
      <c r="E12" s="21">
        <f t="shared" si="0"/>
        <v>72.85742103168892</v>
      </c>
    </row>
    <row r="13" spans="1:7" s="32" customFormat="1" ht="56.25" customHeight="1">
      <c r="A13" s="36" t="s">
        <v>16</v>
      </c>
      <c r="B13" s="21">
        <v>208515.9</v>
      </c>
      <c r="C13" s="21">
        <v>167744.1</v>
      </c>
      <c r="D13" s="21">
        <f t="shared" si="1"/>
        <v>-40771.79999999999</v>
      </c>
      <c r="E13" s="21">
        <f t="shared" si="0"/>
        <v>80.44667097329268</v>
      </c>
      <c r="F13" s="37"/>
      <c r="G13" s="37"/>
    </row>
    <row r="14" spans="1:5" s="32" customFormat="1" ht="18.75">
      <c r="A14" s="31" t="s">
        <v>29</v>
      </c>
      <c r="B14" s="21">
        <f>B15+B16+B17+B18</f>
        <v>36750.8</v>
      </c>
      <c r="C14" s="21">
        <f>C15+C16+C17+C18</f>
        <v>59507.7</v>
      </c>
      <c r="D14" s="21">
        <f t="shared" si="1"/>
        <v>22756.899999999994</v>
      </c>
      <c r="E14" s="21">
        <f t="shared" si="0"/>
        <v>161.92218944893716</v>
      </c>
    </row>
    <row r="15" spans="1:5" s="32" customFormat="1" ht="56.25">
      <c r="A15" s="38" t="s">
        <v>51</v>
      </c>
      <c r="B15" s="28">
        <v>419.2</v>
      </c>
      <c r="C15" s="28">
        <v>419.2</v>
      </c>
      <c r="D15" s="21"/>
      <c r="E15" s="28">
        <f>C15/B15*100</f>
        <v>100</v>
      </c>
    </row>
    <row r="16" spans="1:6" s="32" customFormat="1" ht="40.5" customHeight="1">
      <c r="A16" s="38" t="s">
        <v>13</v>
      </c>
      <c r="B16" s="28">
        <v>29593.4</v>
      </c>
      <c r="C16" s="45">
        <v>38260.5</v>
      </c>
      <c r="D16" s="28">
        <f>C16-B16</f>
        <v>8667.099999999999</v>
      </c>
      <c r="E16" s="28">
        <f>C16/B16*100</f>
        <v>129.28727351368886</v>
      </c>
      <c r="F16" s="39"/>
    </row>
    <row r="17" spans="1:5" s="32" customFormat="1" ht="18.75">
      <c r="A17" s="38" t="s">
        <v>49</v>
      </c>
      <c r="B17" s="28">
        <v>6738.2</v>
      </c>
      <c r="C17" s="45">
        <v>20827.6</v>
      </c>
      <c r="D17" s="28">
        <f>C17-B17</f>
        <v>14089.399999999998</v>
      </c>
      <c r="E17" s="28">
        <f>C17/B17*100</f>
        <v>309.09738505832416</v>
      </c>
    </row>
    <row r="18" spans="1:5" s="32" customFormat="1" ht="27" customHeight="1">
      <c r="A18" s="38" t="s">
        <v>48</v>
      </c>
      <c r="B18" s="28">
        <v>0</v>
      </c>
      <c r="C18" s="28">
        <v>0.4</v>
      </c>
      <c r="D18" s="28">
        <f>C18-B18</f>
        <v>0.4</v>
      </c>
      <c r="E18" s="28" t="s">
        <v>1</v>
      </c>
    </row>
    <row r="19" spans="1:5" s="32" customFormat="1" ht="54.75" customHeight="1">
      <c r="A19" s="36" t="s">
        <v>53</v>
      </c>
      <c r="B19" s="21">
        <v>0</v>
      </c>
      <c r="C19" s="21">
        <v>2.4</v>
      </c>
      <c r="D19" s="28"/>
      <c r="E19" s="21" t="s">
        <v>1</v>
      </c>
    </row>
    <row r="20" spans="1:5" s="32" customFormat="1" ht="60" customHeight="1">
      <c r="A20" s="36" t="s">
        <v>11</v>
      </c>
      <c r="B20" s="21">
        <v>0</v>
      </c>
      <c r="C20" s="21">
        <v>-70727.4</v>
      </c>
      <c r="D20" s="21">
        <f>C20-B20</f>
        <v>-70727.4</v>
      </c>
      <c r="E20" s="21" t="s">
        <v>1</v>
      </c>
    </row>
    <row r="21" spans="1:6" ht="18.75">
      <c r="A21" s="11" t="s">
        <v>6</v>
      </c>
      <c r="B21" s="7">
        <f>B6+B9+B10+B11+B12+B13+B14+B20</f>
        <v>18187692.900000006</v>
      </c>
      <c r="C21" s="7">
        <f>C6+C9+C10+C11+C12+C13+C14+C19+C20</f>
        <v>18069468.100000005</v>
      </c>
      <c r="D21" s="7" t="e">
        <f>D6+D14+#REF!+D13+#REF!+D20+#REF!+#REF!</f>
        <v>#REF!</v>
      </c>
      <c r="E21" s="7">
        <f>C21/B21*100</f>
        <v>99.34997362969548</v>
      </c>
      <c r="F21" s="2"/>
    </row>
    <row r="22" spans="1:6" ht="18.75">
      <c r="A22" s="11" t="s">
        <v>50</v>
      </c>
      <c r="B22" s="7">
        <f>B4+B21</f>
        <v>18728304.900000006</v>
      </c>
      <c r="C22" s="7">
        <f>C4+C21</f>
        <v>18675817.200000007</v>
      </c>
      <c r="D22" s="7"/>
      <c r="E22" s="7">
        <f>C22/B22*100</f>
        <v>99.71974132052924</v>
      </c>
      <c r="F22" s="2"/>
    </row>
    <row r="23" spans="1:5" ht="78" customHeight="1" hidden="1">
      <c r="A23" s="10" t="s">
        <v>0</v>
      </c>
      <c r="B23" s="6" t="str">
        <f>B3</f>
        <v>План на 2020 год (тыс. руб.)         </v>
      </c>
      <c r="C23" s="6" t="str">
        <f>C3</f>
        <v>Исполнено за 2020 год              (тыс. руб.)</v>
      </c>
      <c r="D23" s="6" t="s">
        <v>9</v>
      </c>
      <c r="E23" s="6" t="s">
        <v>2</v>
      </c>
    </row>
    <row r="24" spans="1:6" s="20" customFormat="1" ht="18.75">
      <c r="A24" s="49" t="s">
        <v>7</v>
      </c>
      <c r="B24" s="50"/>
      <c r="C24" s="50"/>
      <c r="D24" s="50"/>
      <c r="E24" s="51"/>
      <c r="F24" s="19"/>
    </row>
    <row r="25" spans="1:5" ht="64.5" customHeight="1">
      <c r="A25" s="5" t="s">
        <v>22</v>
      </c>
      <c r="B25" s="3">
        <f>B26+B30+B31</f>
        <v>18422845.400000002</v>
      </c>
      <c r="C25" s="3">
        <f>C26+C30+C31</f>
        <v>18142750.900000002</v>
      </c>
      <c r="D25" s="3">
        <f>C25-B25</f>
        <v>-280094.5</v>
      </c>
      <c r="E25" s="3">
        <f aca="true" t="shared" si="2" ref="E25:E36">C25/B25*100</f>
        <v>98.4796349645316</v>
      </c>
    </row>
    <row r="26" spans="1:5" ht="26.25" customHeight="1">
      <c r="A26" s="25" t="s">
        <v>24</v>
      </c>
      <c r="B26" s="3">
        <f>B27+B28+B29</f>
        <v>18108956.500000004</v>
      </c>
      <c r="C26" s="3">
        <f>C27+C28+C29</f>
        <v>17876151.5</v>
      </c>
      <c r="D26" s="3">
        <f>C26-B26</f>
        <v>-232805.00000000373</v>
      </c>
      <c r="E26" s="3">
        <f>C26/B26*100</f>
        <v>98.71442067907114</v>
      </c>
    </row>
    <row r="27" spans="1:5" s="8" customFormat="1" ht="18.75">
      <c r="A27" s="26" t="s">
        <v>20</v>
      </c>
      <c r="B27" s="23">
        <v>17146686.3</v>
      </c>
      <c r="C27" s="23">
        <v>16915068.5</v>
      </c>
      <c r="D27" s="3">
        <f aca="true" t="shared" si="3" ref="D27:D35">C27-B27</f>
        <v>-231617.80000000075</v>
      </c>
      <c r="E27" s="23">
        <f t="shared" si="2"/>
        <v>98.64919789195653</v>
      </c>
    </row>
    <row r="28" spans="1:5" s="8" customFormat="1" ht="54.75" customHeight="1">
      <c r="A28" s="27" t="s">
        <v>17</v>
      </c>
      <c r="B28" s="23">
        <v>795899.6</v>
      </c>
      <c r="C28" s="23">
        <v>795899.6</v>
      </c>
      <c r="D28" s="3">
        <f t="shared" si="3"/>
        <v>0</v>
      </c>
      <c r="E28" s="23">
        <f t="shared" si="2"/>
        <v>100</v>
      </c>
    </row>
    <row r="29" spans="1:5" s="8" customFormat="1" ht="18.75">
      <c r="A29" s="27" t="s">
        <v>18</v>
      </c>
      <c r="B29" s="23">
        <v>166370.6</v>
      </c>
      <c r="C29" s="23">
        <v>165183.4</v>
      </c>
      <c r="D29" s="3">
        <f t="shared" si="3"/>
        <v>-1187.2000000000116</v>
      </c>
      <c r="E29" s="23">
        <f t="shared" si="2"/>
        <v>99.28641238295708</v>
      </c>
    </row>
    <row r="30" spans="1:5" s="35" customFormat="1" ht="56.25" customHeight="1">
      <c r="A30" s="41" t="s">
        <v>26</v>
      </c>
      <c r="B30" s="24">
        <v>208515.9</v>
      </c>
      <c r="C30" s="24">
        <v>167744.1</v>
      </c>
      <c r="D30" s="24">
        <f t="shared" si="3"/>
        <v>-40771.79999999999</v>
      </c>
      <c r="E30" s="24">
        <f t="shared" si="2"/>
        <v>80.44667097329268</v>
      </c>
    </row>
    <row r="31" spans="1:5" s="35" customFormat="1" ht="18.75">
      <c r="A31" s="42" t="s">
        <v>25</v>
      </c>
      <c r="B31" s="24">
        <v>105373</v>
      </c>
      <c r="C31" s="24">
        <v>98855.3</v>
      </c>
      <c r="D31" s="24">
        <f t="shared" si="3"/>
        <v>-6517.699999999997</v>
      </c>
      <c r="E31" s="24">
        <f t="shared" si="2"/>
        <v>93.8146394237613</v>
      </c>
    </row>
    <row r="32" spans="1:5" s="35" customFormat="1" ht="94.5" customHeight="1">
      <c r="A32" s="44" t="s">
        <v>56</v>
      </c>
      <c r="B32" s="24">
        <v>54775</v>
      </c>
      <c r="C32" s="24">
        <v>43746.5</v>
      </c>
      <c r="D32" s="24">
        <f t="shared" si="3"/>
        <v>-11028.5</v>
      </c>
      <c r="E32" s="24">
        <f t="shared" si="2"/>
        <v>79.86581469648563</v>
      </c>
    </row>
    <row r="33" spans="1:6" ht="55.5" customHeight="1">
      <c r="A33" s="5" t="s">
        <v>54</v>
      </c>
      <c r="B33" s="6">
        <v>148517.6</v>
      </c>
      <c r="C33" s="6">
        <v>31616.7</v>
      </c>
      <c r="D33" s="3">
        <f t="shared" si="3"/>
        <v>-116900.90000000001</v>
      </c>
      <c r="E33" s="3">
        <f t="shared" si="2"/>
        <v>21.28818402667428</v>
      </c>
      <c r="F33" s="2"/>
    </row>
    <row r="34" spans="1:6" ht="94.5" customHeight="1">
      <c r="A34" s="5" t="s">
        <v>55</v>
      </c>
      <c r="B34" s="6">
        <v>7673.3</v>
      </c>
      <c r="C34" s="6">
        <v>0</v>
      </c>
      <c r="D34" s="3">
        <f t="shared" si="3"/>
        <v>-7673.3</v>
      </c>
      <c r="E34" s="3" t="s">
        <v>1</v>
      </c>
      <c r="F34" s="2"/>
    </row>
    <row r="35" spans="1:6" ht="114" customHeight="1">
      <c r="A35" s="5" t="s">
        <v>60</v>
      </c>
      <c r="B35" s="6">
        <v>94493.6</v>
      </c>
      <c r="C35" s="6">
        <v>68845.6</v>
      </c>
      <c r="D35" s="3">
        <f t="shared" si="3"/>
        <v>-25648</v>
      </c>
      <c r="E35" s="3">
        <f t="shared" si="2"/>
        <v>72.85742103168892</v>
      </c>
      <c r="F35" s="2"/>
    </row>
    <row r="36" spans="1:6" s="13" customFormat="1" ht="18.75">
      <c r="A36" s="11" t="s">
        <v>8</v>
      </c>
      <c r="B36" s="7">
        <f>B25+B32+B33+B34+B35</f>
        <v>18728304.900000006</v>
      </c>
      <c r="C36" s="7">
        <f>C25+C32+C33+C34+C35</f>
        <v>18286959.700000003</v>
      </c>
      <c r="D36" s="7" t="e">
        <f>D25+#REF!+D32</f>
        <v>#REF!</v>
      </c>
      <c r="E36" s="7">
        <f t="shared" si="2"/>
        <v>97.64343221473288</v>
      </c>
      <c r="F36" s="12"/>
    </row>
    <row r="37" spans="1:5" ht="18.75">
      <c r="A37" s="14" t="s">
        <v>61</v>
      </c>
      <c r="B37" s="15">
        <f>B21+B4-B36</f>
        <v>0</v>
      </c>
      <c r="C37" s="15">
        <f>C21+C4-C36</f>
        <v>388857.5000000037</v>
      </c>
      <c r="D37" s="6" t="s">
        <v>1</v>
      </c>
      <c r="E37" s="16" t="s">
        <v>1</v>
      </c>
    </row>
    <row r="38" spans="1:5" s="18" customFormat="1" ht="12" customHeight="1">
      <c r="A38" s="52" t="s">
        <v>32</v>
      </c>
      <c r="B38" s="52"/>
      <c r="C38" s="17"/>
      <c r="D38" s="17"/>
      <c r="E38" s="17"/>
    </row>
    <row r="39" spans="1:6" ht="34.5" customHeight="1">
      <c r="A39" s="53" t="s">
        <v>66</v>
      </c>
      <c r="B39" s="53"/>
      <c r="C39" s="53"/>
      <c r="D39" s="53"/>
      <c r="E39" s="53"/>
      <c r="F39" s="30"/>
    </row>
    <row r="40" spans="1:5" ht="36" customHeight="1">
      <c r="A40" s="54" t="s">
        <v>67</v>
      </c>
      <c r="B40" s="54"/>
      <c r="C40" s="54"/>
      <c r="D40" s="54"/>
      <c r="E40" s="54"/>
    </row>
    <row r="41" spans="1:5" ht="39" customHeight="1">
      <c r="A41" s="46" t="s">
        <v>62</v>
      </c>
      <c r="B41" s="46"/>
      <c r="C41" s="46"/>
      <c r="D41" s="46"/>
      <c r="E41" s="46"/>
    </row>
    <row r="42" spans="1:5" ht="75" customHeight="1">
      <c r="A42" s="47" t="s">
        <v>63</v>
      </c>
      <c r="B42" s="47"/>
      <c r="C42" s="47"/>
      <c r="D42" s="47"/>
      <c r="E42" s="47"/>
    </row>
    <row r="43" spans="1:5" ht="35.25" customHeight="1">
      <c r="A43" s="46" t="s">
        <v>64</v>
      </c>
      <c r="B43" s="46"/>
      <c r="C43" s="46"/>
      <c r="D43" s="46"/>
      <c r="E43" s="46"/>
    </row>
    <row r="44" ht="18.75">
      <c r="A44" s="1" t="s">
        <v>32</v>
      </c>
    </row>
  </sheetData>
  <sheetProtection/>
  <mergeCells count="9">
    <mergeCell ref="A41:E41"/>
    <mergeCell ref="A42:E42"/>
    <mergeCell ref="A43:E43"/>
    <mergeCell ref="A1:E1"/>
    <mergeCell ref="A5:E5"/>
    <mergeCell ref="A24:E24"/>
    <mergeCell ref="A38:B38"/>
    <mergeCell ref="A39:E39"/>
    <mergeCell ref="A40:E40"/>
  </mergeCells>
  <printOptions/>
  <pageMargins left="2.125984251968504" right="0.5511811023622047" top="0.4724409448818898" bottom="0.2755905511811024" header="0.5118110236220472" footer="0.2362204724409449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pln_06</cp:lastModifiedBy>
  <cp:lastPrinted>2021-03-25T05:45:36Z</cp:lastPrinted>
  <dcterms:created xsi:type="dcterms:W3CDTF">2012-01-31T09:21:17Z</dcterms:created>
  <dcterms:modified xsi:type="dcterms:W3CDTF">2021-03-25T06:01:12Z</dcterms:modified>
  <cp:category/>
  <cp:version/>
  <cp:contentType/>
  <cp:contentStatus/>
</cp:coreProperties>
</file>